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 發展行政業務 ===\04.教學單位資本門\"/>
    </mc:Choice>
  </mc:AlternateContent>
  <bookViews>
    <workbookView xWindow="18948" yWindow="48" windowWidth="8232" windowHeight="9792" tabRatio="323" firstSheet="2" activeTab="2"/>
  </bookViews>
  <sheets>
    <sheet name="95-101大表" sheetId="2" state="hidden" r:id="rId1"/>
    <sheet name="簡表" sheetId="3" state="hidden" r:id="rId2"/>
    <sheet name="103-107匯整表" sheetId="5" r:id="rId3"/>
    <sheet name="103-107 明細" sheetId="4" r:id="rId4"/>
    <sheet name="教練所" sheetId="6" state="hidden" r:id="rId5"/>
    <sheet name="技擊" sheetId="7" state="hidden" r:id="rId6"/>
    <sheet name="陸上系" sheetId="8" state="hidden" r:id="rId7"/>
    <sheet name="適體系" sheetId="9" state="hidden" r:id="rId8"/>
    <sheet name="運科所" sheetId="10" state="hidden" r:id="rId9"/>
    <sheet name="運保系" sheetId="11" state="hidden" r:id="rId10"/>
    <sheet name="產經" sheetId="12" state="hidden" r:id="rId11"/>
  </sheets>
  <definedNames>
    <definedName name="_xlnm.Print_Area" localSheetId="2">'103-107匯整表'!$A$1:$G$56</definedName>
    <definedName name="_xlnm.Print_Area" localSheetId="1">簡表!$A$1:$N$54</definedName>
  </definedNames>
  <calcPr calcId="152511"/>
</workbook>
</file>

<file path=xl/calcChain.xml><?xml version="1.0" encoding="utf-8"?>
<calcChain xmlns="http://schemas.openxmlformats.org/spreadsheetml/2006/main">
  <c r="C20" i="5" l="1"/>
  <c r="C19" i="5"/>
  <c r="C18" i="5"/>
  <c r="C17" i="5"/>
  <c r="C16" i="5"/>
  <c r="C15" i="5"/>
  <c r="C14" i="5"/>
  <c r="C13" i="5"/>
  <c r="C12" i="5"/>
  <c r="C11" i="5"/>
  <c r="C10" i="5"/>
  <c r="C9" i="5"/>
  <c r="C8" i="5"/>
  <c r="C7" i="5"/>
  <c r="C6" i="5"/>
  <c r="C5" i="5"/>
  <c r="C4" i="5"/>
  <c r="C3" i="5"/>
  <c r="J21" i="5"/>
  <c r="I21" i="5"/>
  <c r="Q20" i="4"/>
  <c r="Q38" i="4" s="1"/>
  <c r="P20" i="4"/>
  <c r="P38" i="4"/>
  <c r="P2" i="4"/>
  <c r="P16" i="4"/>
  <c r="P24" i="4"/>
  <c r="D2" i="12" l="1"/>
  <c r="C18" i="4" l="1"/>
  <c r="O38" i="4" l="1"/>
  <c r="D23" i="5" l="1"/>
  <c r="E21" i="5"/>
  <c r="H14" i="5"/>
  <c r="G14" i="5"/>
  <c r="H11" i="5"/>
  <c r="F11" i="5"/>
  <c r="G10" i="5"/>
  <c r="F10" i="5"/>
  <c r="O19" i="3"/>
  <c r="O14" i="3"/>
  <c r="O11" i="3"/>
  <c r="C21" i="5" l="1"/>
  <c r="G21" i="5"/>
  <c r="H21" i="5"/>
  <c r="F21" i="5"/>
  <c r="C2" i="4" l="1"/>
  <c r="C4" i="4"/>
  <c r="C6" i="4"/>
  <c r="C8" i="4"/>
  <c r="C10" i="4"/>
  <c r="C12" i="4"/>
  <c r="C32" i="4"/>
  <c r="C26" i="4"/>
  <c r="C22" i="4"/>
  <c r="C20" i="4"/>
  <c r="C30" i="4"/>
  <c r="C28" i="4"/>
  <c r="N24" i="4"/>
  <c r="C24" i="4" s="1"/>
  <c r="N16" i="4"/>
  <c r="C16" i="4" s="1"/>
  <c r="N38" i="4" l="1"/>
  <c r="N39" i="4" s="1"/>
  <c r="C18" i="3"/>
  <c r="C19" i="3"/>
  <c r="C17" i="3"/>
  <c r="C15" i="3"/>
  <c r="C14" i="3"/>
  <c r="C13" i="3"/>
  <c r="C12" i="3"/>
  <c r="C11" i="3"/>
  <c r="C10" i="3"/>
  <c r="C9" i="3"/>
  <c r="C8" i="3"/>
  <c r="C5" i="3"/>
  <c r="C6" i="3"/>
  <c r="C7" i="3"/>
  <c r="C4" i="3"/>
  <c r="C3" i="3"/>
  <c r="N19" i="3"/>
  <c r="M19" i="3"/>
  <c r="L19" i="3"/>
  <c r="K21" i="3"/>
  <c r="N14" i="3"/>
  <c r="N10" i="3"/>
  <c r="M10" i="3"/>
  <c r="M11" i="3"/>
  <c r="E38" i="4" l="1"/>
  <c r="M38" i="4" l="1"/>
  <c r="K38" i="4"/>
  <c r="K40" i="4" s="1"/>
  <c r="M39" i="4" l="1"/>
  <c r="L38" i="4" l="1"/>
  <c r="L39" i="4" s="1"/>
  <c r="H39" i="4" l="1"/>
  <c r="J38" i="4"/>
  <c r="J40" i="4" s="1"/>
  <c r="I38" i="4"/>
  <c r="I40" i="4" s="1"/>
  <c r="H38" i="4"/>
  <c r="G38" i="4"/>
  <c r="G40" i="4" s="1"/>
  <c r="F38" i="4"/>
  <c r="F40" i="4" s="1"/>
  <c r="E40" i="4"/>
  <c r="D38" i="4"/>
  <c r="D40" i="4" s="1"/>
  <c r="C14" i="4"/>
  <c r="H20" i="3"/>
  <c r="J19" i="3"/>
  <c r="J21" i="3" s="1"/>
  <c r="I19" i="3"/>
  <c r="I21" i="3" s="1"/>
  <c r="H19" i="3"/>
  <c r="G19" i="3"/>
  <c r="G21" i="3" s="1"/>
  <c r="F19" i="3"/>
  <c r="F21" i="3" s="1"/>
  <c r="E19" i="3"/>
  <c r="E21" i="3" s="1"/>
  <c r="D19" i="3"/>
  <c r="D21" i="3" s="1"/>
  <c r="C25" i="2"/>
  <c r="C27" i="2"/>
  <c r="C29" i="2"/>
  <c r="C31" i="2"/>
  <c r="C5" i="2"/>
  <c r="C7" i="2"/>
  <c r="C9" i="2"/>
  <c r="C11" i="2"/>
  <c r="C13" i="2"/>
  <c r="C15" i="2"/>
  <c r="C17" i="2"/>
  <c r="C19" i="2"/>
  <c r="C21" i="2"/>
  <c r="C23" i="2"/>
  <c r="C3" i="2"/>
  <c r="J33" i="2"/>
  <c r="J35" i="2" s="1"/>
  <c r="I33" i="2"/>
  <c r="I35" i="2" s="1"/>
  <c r="H33" i="2"/>
  <c r="G33" i="2"/>
  <c r="G35" i="2" s="1"/>
  <c r="E33" i="2"/>
  <c r="E35" i="2" s="1"/>
  <c r="D33" i="2"/>
  <c r="D35" i="2" s="1"/>
  <c r="F33" i="2"/>
  <c r="F35" i="2" s="1"/>
  <c r="H34" i="2"/>
  <c r="H35" i="2" l="1"/>
  <c r="C33" i="2"/>
  <c r="H40" i="4"/>
  <c r="C38" i="4"/>
  <c r="H21" i="3"/>
</calcChain>
</file>

<file path=xl/sharedStrings.xml><?xml version="1.0" encoding="utf-8"?>
<sst xmlns="http://schemas.openxmlformats.org/spreadsheetml/2006/main" count="449" uniqueCount="220">
  <si>
    <t>體研</t>
    <phoneticPr fontId="1" type="noConversion"/>
  </si>
  <si>
    <t>教研</t>
    <phoneticPr fontId="1" type="noConversion"/>
  </si>
  <si>
    <t>運科</t>
    <phoneticPr fontId="1" type="noConversion"/>
  </si>
  <si>
    <t>院</t>
    <phoneticPr fontId="1" type="noConversion"/>
  </si>
  <si>
    <t>系所</t>
    <phoneticPr fontId="1" type="noConversion"/>
  </si>
  <si>
    <t>競技</t>
    <phoneticPr fontId="1" type="noConversion"/>
  </si>
  <si>
    <t>健康</t>
    <phoneticPr fontId="1" type="noConversion"/>
  </si>
  <si>
    <t>產經</t>
    <phoneticPr fontId="1" type="noConversion"/>
  </si>
  <si>
    <t>體推</t>
    <phoneticPr fontId="1" type="noConversion"/>
  </si>
  <si>
    <t>適體</t>
    <phoneticPr fontId="1" type="noConversion"/>
  </si>
  <si>
    <t>運保</t>
    <phoneticPr fontId="1" type="noConversion"/>
  </si>
  <si>
    <t>球類</t>
    <phoneticPr fontId="1" type="noConversion"/>
  </si>
  <si>
    <t>技擊</t>
    <phoneticPr fontId="1" type="noConversion"/>
  </si>
  <si>
    <t>陸上</t>
    <phoneticPr fontId="1" type="noConversion"/>
  </si>
  <si>
    <t>師資</t>
    <phoneticPr fontId="1" type="noConversion"/>
  </si>
  <si>
    <t>通識</t>
    <phoneticPr fontId="1" type="noConversion"/>
  </si>
  <si>
    <t>管理</t>
    <phoneticPr fontId="1" type="noConversion"/>
  </si>
  <si>
    <t>96年</t>
    <phoneticPr fontId="1" type="noConversion"/>
  </si>
  <si>
    <t>97年</t>
    <phoneticPr fontId="1" type="noConversion"/>
  </si>
  <si>
    <t>98年</t>
  </si>
  <si>
    <t>99年</t>
  </si>
  <si>
    <t>100年</t>
  </si>
  <si>
    <t>國所</t>
    <phoneticPr fontId="1" type="noConversion"/>
  </si>
  <si>
    <t>共教</t>
    <phoneticPr fontId="1" type="noConversion"/>
  </si>
  <si>
    <t>體育</t>
    <phoneticPr fontId="1" type="noConversion"/>
  </si>
  <si>
    <t>95年</t>
    <phoneticPr fontId="1" type="noConversion"/>
  </si>
  <si>
    <t>101年</t>
    <phoneticPr fontId="1" type="noConversion"/>
  </si>
  <si>
    <t>提升運動訓練成績資訊管理及分析計畫</t>
    <phoneticPr fontId="1" type="noConversion"/>
  </si>
  <si>
    <t>武術隊訓練用地毯</t>
    <phoneticPr fontId="1" type="noConversion"/>
  </si>
  <si>
    <t>田徑隊中長跑訓練質與量之紀錄系統</t>
    <phoneticPr fontId="1" type="noConversion"/>
  </si>
  <si>
    <t>運動技術遠距教學設備</t>
    <phoneticPr fontId="1" type="noConversion"/>
  </si>
  <si>
    <t>身體活動量測量儀與分析系統購置</t>
    <phoneticPr fontId="1" type="noConversion"/>
  </si>
  <si>
    <t>增進適應體育學生動作評量與訓練之能方案</t>
    <phoneticPr fontId="1" type="noConversion"/>
  </si>
  <si>
    <t>運動賽會數位資訊典藏資料庫</t>
    <phoneticPr fontId="1" type="noConversion"/>
  </si>
  <si>
    <t>傷防所</t>
    <phoneticPr fontId="1" type="noConversion"/>
  </si>
  <si>
    <t>競技運動員之身心疲勞與正經十二經絡之平均生物能量的相關</t>
    <phoneticPr fontId="1" type="noConversion"/>
  </si>
  <si>
    <t>可攜式40軌運動神經紀錄與分析系統(多頻腦波儀)</t>
    <phoneticPr fontId="1" type="noConversion"/>
  </si>
  <si>
    <t>補充Viva energy飲料對疲勞指標與運動表現之影響</t>
    <phoneticPr fontId="1" type="noConversion"/>
  </si>
  <si>
    <t>管理實務課程創新教學計畫</t>
    <phoneticPr fontId="1" type="noConversion"/>
  </si>
  <si>
    <t>可分配$</t>
    <phoneticPr fontId="1" type="noConversion"/>
  </si>
  <si>
    <t>已分配$</t>
    <phoneticPr fontId="1" type="noConversion"/>
  </si>
  <si>
    <t>手部壓力感應系統</t>
    <phoneticPr fontId="1" type="noConversion"/>
  </si>
  <si>
    <t>微盤冷光光譜儀</t>
    <phoneticPr fontId="1" type="noConversion"/>
  </si>
  <si>
    <t>高速影像攝影機、補充光源</t>
    <phoneticPr fontId="1" type="noConversion"/>
  </si>
  <si>
    <t>boss系統、線上即時溝通平台</t>
    <phoneticPr fontId="1" type="noConversion"/>
  </si>
  <si>
    <t>hd攝影機、多媒體筆記型電腦mac</t>
    <phoneticPr fontId="1" type="noConversion"/>
  </si>
  <si>
    <t>高速競技訓練暨數位教學計畫</t>
    <phoneticPr fontId="1" type="noConversion"/>
  </si>
  <si>
    <t>運動競技學院虛擬網路訓練平台系統</t>
    <phoneticPr fontId="1" type="noConversion"/>
  </si>
  <si>
    <t>教學設備更新暨新聘教師設備添購計畫、教室外學術走廊增設計畫</t>
    <phoneticPr fontId="1" type="noConversion"/>
  </si>
  <si>
    <t>以輕艇測功儀進行高強度間接訓練對輕艇選手專項運動表現的影響</t>
    <phoneticPr fontId="1" type="noConversion"/>
  </si>
  <si>
    <t>西洋蔘增補隊連續三天高強度運動訓練後血漿抗發炎細胞激素、壓力荷爾蒙之影響</t>
    <phoneticPr fontId="1" type="noConversion"/>
  </si>
  <si>
    <t>技所</t>
    <phoneticPr fontId="1" type="noConversion"/>
  </si>
  <si>
    <t>改善訓練中恢復能力與訓練方式調整</t>
    <phoneticPr fontId="1" type="noConversion"/>
  </si>
  <si>
    <t>創新教學-戶外教育活動：峽谷探險Canyoneering</t>
    <phoneticPr fontId="1" type="noConversion"/>
  </si>
  <si>
    <t>盲人棒球、木球、槌球、艇球</t>
    <phoneticPr fontId="1" type="noConversion"/>
  </si>
  <si>
    <t>生理回饋研究-無線生理回饋器</t>
    <phoneticPr fontId="1" type="noConversion"/>
  </si>
  <si>
    <t>提升實驗研究水準與改善研究設備計畫、改善教學設備提升教學品質計畫</t>
    <phoneticPr fontId="1" type="noConversion"/>
  </si>
  <si>
    <t>十二頻道ssp銀錐點治療器、多功能治療儀、榔頭式雙探頭超音波治療器、單探頭超音波治療器、水療機含水療椅(全身用)</t>
    <phoneticPr fontId="1" type="noConversion"/>
  </si>
  <si>
    <t>Zebris動作分析系統、建立高齡者運動處方計畫</t>
    <phoneticPr fontId="1" type="noConversion"/>
  </si>
  <si>
    <t>Zebris動作分析系統-訊號擷取與分析系統之擴充計畫、肌肉疲勞與恢復監控計畫、人體教學模型購置計畫</t>
    <phoneticPr fontId="1" type="noConversion"/>
  </si>
  <si>
    <t>筆記型電腦、數位相機</t>
    <phoneticPr fontId="1" type="noConversion"/>
  </si>
  <si>
    <t>運動競技訓練暨數位教學計畫</t>
    <phoneticPr fontId="1" type="noConversion"/>
  </si>
  <si>
    <t>擴充更新桌球專業運動教學及訓練桌設備</t>
    <phoneticPr fontId="1" type="noConversion"/>
  </si>
  <si>
    <t>塌塌米</t>
    <phoneticPr fontId="1" type="noConversion"/>
  </si>
  <si>
    <t>射擊隊訓練用槍</t>
    <phoneticPr fontId="1" type="noConversion"/>
  </si>
  <si>
    <t>跆拳道教學訓練視聽器材</t>
    <phoneticPr fontId="1" type="noConversion"/>
  </si>
  <si>
    <t>弓身hoyt、弓臂hoyt、弓身win&amp;win、弓臂win&amp;win、器材放置架、置弓架</t>
    <phoneticPr fontId="1" type="noConversion"/>
  </si>
  <si>
    <t>419.419-1電腦教室硬體廣播教學系統</t>
    <phoneticPr fontId="1" type="noConversion"/>
  </si>
  <si>
    <t>球類運動技術學系教學系統</t>
    <phoneticPr fontId="1" type="noConversion"/>
  </si>
  <si>
    <t>跆拳道電子護具計分組</t>
    <phoneticPr fontId="1" type="noConversion"/>
  </si>
  <si>
    <t>低氧艙空間拓展計劃</t>
    <phoneticPr fontId="1" type="noConversion"/>
  </si>
  <si>
    <t>改善體研所413教室及碩士班420教室</t>
    <phoneticPr fontId="1" type="noConversion"/>
  </si>
  <si>
    <t>推廣輕艇水球運動及教學</t>
    <phoneticPr fontId="1" type="noConversion"/>
  </si>
  <si>
    <t>Aloka ProSound攜帶型超音波掃描儀</t>
    <phoneticPr fontId="1" type="noConversion"/>
  </si>
  <si>
    <t>身心障礙者身體活動訓練與評量</t>
    <phoneticPr fontId="1" type="noConversion"/>
  </si>
  <si>
    <t>藉助運動醫學與訓練生理反應症狀診斷掌控訓練量劑量與提升競技能力</t>
    <phoneticPr fontId="1" type="noConversion"/>
  </si>
  <si>
    <r>
      <t>空氣步槍</t>
    </r>
    <r>
      <rPr>
        <sz val="10"/>
        <color rgb="FF000000"/>
        <rFont val="Times New Roman"/>
        <family val="1"/>
      </rPr>
      <t>5</t>
    </r>
    <r>
      <rPr>
        <sz val="10"/>
        <color rgb="FF000000"/>
        <rFont val="新細明體"/>
        <family val="1"/>
        <charset val="136"/>
        <scheme val="minor"/>
      </rPr>
      <t>支</t>
    </r>
  </si>
  <si>
    <t>人體核心溫度控制器</t>
  </si>
  <si>
    <t>運動訓練之血液生化評估</t>
  </si>
  <si>
    <t>以教學、研究與產業發展為導向建置運動生技科研領域之核心基礎課程</t>
  </si>
  <si>
    <t>運動轉播節目製播人才培訓計畫</t>
  </si>
  <si>
    <t>國際事務專業教室</t>
  </si>
  <si>
    <t>運動心肺功能評估</t>
  </si>
  <si>
    <t>充實運動能力診斷儀器設備</t>
  </si>
  <si>
    <t>身心障礙者動作診斷與訓練分析系統：步態與平衡診斷及其強化訓練之用</t>
  </si>
  <si>
    <t>肌肉組織氧合偵測於整合運動生理教學與研究應用(共同：運科+運保)</t>
    <phoneticPr fontId="1" type="noConversion"/>
  </si>
  <si>
    <t>走繩運動推廣</t>
  </si>
  <si>
    <t>95-101獲配經費</t>
    <phoneticPr fontId="1" type="noConversion"/>
  </si>
  <si>
    <t>系所合一</t>
    <phoneticPr fontId="1" type="noConversion"/>
  </si>
  <si>
    <t>運動保健科學研究所</t>
    <phoneticPr fontId="1" type="noConversion"/>
  </si>
  <si>
    <t>未成立</t>
    <phoneticPr fontId="1" type="noConversion"/>
  </si>
  <si>
    <t>賸餘$</t>
    <phoneticPr fontId="1" type="noConversion"/>
  </si>
  <si>
    <r>
      <t>國立體育大學95-101會計年度各教學單位分配一覽表</t>
    </r>
    <r>
      <rPr>
        <sz val="10"/>
        <color theme="1"/>
        <rFont val="新細明體"/>
        <family val="1"/>
        <charset val="136"/>
        <scheme val="minor"/>
      </rPr>
      <t>(101.5.21制，p.s.體育室非教學單位)</t>
    </r>
    <phoneticPr fontId="1" type="noConversion"/>
  </si>
  <si>
    <t>計算</t>
    <phoneticPr fontId="1" type="noConversion"/>
  </si>
  <si>
    <t>申請900,000　　實支880,000　　　　執行率97.78%</t>
    <phoneticPr fontId="1" type="noConversion"/>
  </si>
  <si>
    <t>申請980,000　實支938,000　　　　　執行率95.71%</t>
    <phoneticPr fontId="1" type="noConversion"/>
  </si>
  <si>
    <t>申請598,000　實支540,000　　　　　執行率90.3%</t>
    <phoneticPr fontId="1" type="noConversion"/>
  </si>
  <si>
    <t>申請335,255　實支251,000　　　　　執行率74.87%</t>
    <phoneticPr fontId="1" type="noConversion"/>
  </si>
  <si>
    <t>申請195,000　實支192,537　　　　　執行率98.74%</t>
    <phoneticPr fontId="1" type="noConversion"/>
  </si>
  <si>
    <t>申請275,000　 實支0　　執行率0%</t>
    <phoneticPr fontId="1" type="noConversion"/>
  </si>
  <si>
    <t>申請1,100,000　 實支902,500　　　　　執行率82.05%</t>
    <phoneticPr fontId="1" type="noConversion"/>
  </si>
  <si>
    <t>申請205,000　 實支191,890　　　　執行率93.6%</t>
    <phoneticPr fontId="1" type="noConversion"/>
  </si>
  <si>
    <t>申請247,700　 實支223,278　　　　　執行率90.14%</t>
    <phoneticPr fontId="1" type="noConversion"/>
  </si>
  <si>
    <t>申請989,100　 實支923,700　　　　　執行率93.39%</t>
    <phoneticPr fontId="1" type="noConversion"/>
  </si>
  <si>
    <t>申請482,942　 實支482,942　　　　　執行率100%</t>
    <phoneticPr fontId="1" type="noConversion"/>
  </si>
  <si>
    <t>申請520,000　 實支436,000　　　　　執行率83.85%</t>
    <phoneticPr fontId="1" type="noConversion"/>
  </si>
  <si>
    <t>申請216,300　 實支216,300　　　　　執行率100%</t>
    <phoneticPr fontId="1" type="noConversion"/>
  </si>
  <si>
    <t>申請465,000　 實支447,500　　　　　執行率96.4%</t>
    <phoneticPr fontId="1" type="noConversion"/>
  </si>
  <si>
    <t>申請257,200　 實支246,950　　　　　執行率96.01%</t>
    <phoneticPr fontId="1" type="noConversion"/>
  </si>
  <si>
    <t>申請350,000　 實支325,000　　　　　執行率92.86%</t>
    <phoneticPr fontId="1" type="noConversion"/>
  </si>
  <si>
    <t>申請935,000　 實支770,000　　　　　執行率82.35%</t>
    <phoneticPr fontId="1" type="noConversion"/>
  </si>
  <si>
    <t>申請530,000　 實支493,000　　　　　執行率93.02%</t>
    <phoneticPr fontId="1" type="noConversion"/>
  </si>
  <si>
    <t>申請180,000　 實支137,000　　　　　執行率76.11%</t>
    <phoneticPr fontId="1" type="noConversion"/>
  </si>
  <si>
    <t>申請220,000　 實支216,690　　　　　執行率98.5%</t>
    <phoneticPr fontId="1" type="noConversion"/>
  </si>
  <si>
    <t>申請417,476　 實支378,900　　　　　執行率90.76%</t>
    <phoneticPr fontId="1" type="noConversion"/>
  </si>
  <si>
    <t>申請186,000　 實支158,000　　　　　執行率84.95%</t>
    <phoneticPr fontId="1" type="noConversion"/>
  </si>
  <si>
    <t>申請204,000　 實支97,200　　　　　執行率47.65%</t>
    <phoneticPr fontId="1" type="noConversion"/>
  </si>
  <si>
    <t>申請850,000　 實支828,000　　　　　執行率97.41%</t>
    <phoneticPr fontId="1" type="noConversion"/>
  </si>
  <si>
    <t>申請440,000　 實支408,000　　　　　執行率92.73%</t>
    <phoneticPr fontId="1" type="noConversion"/>
  </si>
  <si>
    <t>申請298,600　 實支245,600　　　　　執行率82.25%</t>
    <phoneticPr fontId="1" type="noConversion"/>
  </si>
  <si>
    <t>申請1,115,000　 實支1,020,000　　　　　執行率91.48%</t>
    <phoneticPr fontId="1" type="noConversion"/>
  </si>
  <si>
    <t>申請475,000　 實支440,000　　　　　執行率92.63%</t>
    <phoneticPr fontId="1" type="noConversion"/>
  </si>
  <si>
    <t>申請501,150　 實支466,900　　　　　執行率93.17%</t>
    <phoneticPr fontId="1" type="noConversion"/>
  </si>
  <si>
    <t>申請600,000　 實支580,000　　　　　執行率96.67%</t>
    <phoneticPr fontId="1" type="noConversion"/>
  </si>
  <si>
    <t>申請379,000　 實支379,000　　　　　執行率100%</t>
    <phoneticPr fontId="1" type="noConversion"/>
  </si>
  <si>
    <t>申請160,000　 實支153,000　　　　　執行率95.63%</t>
    <phoneticPr fontId="1" type="noConversion"/>
  </si>
  <si>
    <t>申請200,000　 實支196,575　　　　　執行率98.29%</t>
    <phoneticPr fontId="1" type="noConversion"/>
  </si>
  <si>
    <t>申請420,000　 實支369,000　　　　　執行率87.86%</t>
    <phoneticPr fontId="1" type="noConversion"/>
  </si>
  <si>
    <t>申請332,000　 實支296,000　　　　　執行率89.16%</t>
    <phoneticPr fontId="1" type="noConversion"/>
  </si>
  <si>
    <t>申請1,000,000　 實支905,000　　　　　執行率90.5%</t>
    <phoneticPr fontId="1" type="noConversion"/>
  </si>
  <si>
    <t>申請853,900　 實支760,000　　　　　執行率89.1%</t>
    <phoneticPr fontId="1" type="noConversion"/>
  </si>
  <si>
    <t>申請1,022,924　 實支953,000　　　　　執行率93.16%</t>
    <phoneticPr fontId="1" type="noConversion"/>
  </si>
  <si>
    <t>103年</t>
    <phoneticPr fontId="1" type="noConversion"/>
  </si>
  <si>
    <t>高齡者衰弱症預防：行動力評估與心率變異度分析
(光學步態與體能測量系統+心率錶含紅外線接收器)</t>
    <phoneticPr fontId="1" type="noConversion"/>
  </si>
  <si>
    <t>水上運動課程購置輕艇案(8艘輕艇)</t>
    <phoneticPr fontId="1" type="noConversion"/>
  </si>
  <si>
    <t>以教學、研究與產業發展為導向建置運動科研之核心課程
(高頻高解析度運動評估攝影機)</t>
    <phoneticPr fontId="1" type="noConversion"/>
  </si>
  <si>
    <t>戶外冒險教學安全提升計畫
靜力繩200m(含可調整式安全吊帶)*1
動力繩200m(含可調整式安全吊帶)*1
攀樹用繩組*4
雷射測距望遠鏡*1
輕型走繩架*4
可越過繩結的大滑輪*1
腳踏車*4
GPS*3</t>
    <phoneticPr fontId="1" type="noConversion"/>
  </si>
  <si>
    <t>田徑運動員無氧動力運科檢測
重錘式功率車*2</t>
    <phoneticPr fontId="1" type="noConversion"/>
  </si>
  <si>
    <t>運動訓練之血液評估
自動血液分析儀及離心機*1</t>
    <phoneticPr fontId="1" type="noConversion"/>
  </si>
  <si>
    <t>104年</t>
    <phoneticPr fontId="1" type="noConversion"/>
  </si>
  <si>
    <t>桌球輪椅*5+網球輪椅*5</t>
    <phoneticPr fontId="1" type="noConversion"/>
  </si>
  <si>
    <t>高速攝影機*1+隨身錄影專業攝影機*5</t>
    <phoneticPr fontId="1" type="noConversion"/>
  </si>
  <si>
    <t>四組式中頻向量干擾波治療儀*2</t>
    <phoneticPr fontId="1" type="noConversion"/>
  </si>
  <si>
    <t>24小時血壓計*3+氧氣分析儀感應器*1</t>
    <phoneticPr fontId="1" type="noConversion"/>
  </si>
  <si>
    <t>超低溫冷凍儀*1</t>
    <phoneticPr fontId="1" type="noConversion"/>
  </si>
  <si>
    <t>視訊會議通訊設備、NAS伺服器、   輕便型視訊會議麥克風及攝影機組*1</t>
    <phoneticPr fontId="1" type="noConversion"/>
  </si>
  <si>
    <t>102年</t>
    <phoneticPr fontId="1" type="noConversion"/>
  </si>
  <si>
    <t>多功能學習教室</t>
    <phoneticPr fontId="1" type="noConversion"/>
  </si>
  <si>
    <t>102-103第三期教卓第1階段，121.7僅是"資本門"額度，錢通通識教育部補助款</t>
    <phoneticPr fontId="1" type="noConversion"/>
  </si>
  <si>
    <t>申請350,000　有執行</t>
    <phoneticPr fontId="1" type="noConversion"/>
  </si>
  <si>
    <t>95年(未更新)</t>
    <phoneticPr fontId="1" type="noConversion"/>
  </si>
  <si>
    <t>102年</t>
  </si>
  <si>
    <t>103年</t>
  </si>
  <si>
    <t>104年</t>
  </si>
  <si>
    <t>105年</t>
  </si>
  <si>
    <t>教務處</t>
    <phoneticPr fontId="1" type="noConversion"/>
  </si>
  <si>
    <t>95-105獲配經費</t>
    <phoneticPr fontId="1" type="noConversion"/>
  </si>
  <si>
    <t>-</t>
    <phoneticPr fontId="1" type="noConversion"/>
  </si>
  <si>
    <t>105年</t>
    <phoneticPr fontId="1" type="noConversion"/>
  </si>
  <si>
    <r>
      <t>國立體育大學95-105會計年度各教學單位分配一覽表</t>
    </r>
    <r>
      <rPr>
        <b/>
        <sz val="10"/>
        <color theme="1"/>
        <rFont val="微軟正黑體"/>
        <family val="2"/>
        <charset val="136"/>
      </rPr>
      <t>(105.2.25)</t>
    </r>
    <phoneticPr fontId="1" type="noConversion"/>
  </si>
  <si>
    <t>輕巧型身體組成分析儀</t>
    <phoneticPr fontId="1" type="noConversion"/>
  </si>
  <si>
    <t>制約行為操作儀器示</t>
    <phoneticPr fontId="1" type="noConversion"/>
  </si>
  <si>
    <t>DELSYS肌電和動作觀測分析系統儀器</t>
    <phoneticPr fontId="1" type="noConversion"/>
  </si>
  <si>
    <t>高畫質攝影機*1
數位單眼相機*3
指向式收音麥克風*2
攝影機穩定架*2
攜帶式數位錄音座*2
混音機*1</t>
    <phoneticPr fontId="1" type="noConversion"/>
  </si>
  <si>
    <r>
      <rPr>
        <b/>
        <sz val="10"/>
        <rFont val="新細明體"/>
        <family val="1"/>
        <charset val="136"/>
        <scheme val="minor"/>
      </rPr>
      <t>(1)500000</t>
    </r>
    <r>
      <rPr>
        <sz val="10"/>
        <rFont val="新細明體"/>
        <family val="2"/>
        <charset val="136"/>
        <scheme val="minor"/>
      </rPr>
      <t xml:space="preserve">
肌力檢測系統(包含測力板、操作電腦、分析軟體)
</t>
    </r>
    <r>
      <rPr>
        <b/>
        <sz val="10"/>
        <rFont val="新細明體"/>
        <family val="1"/>
        <charset val="136"/>
        <scheme val="minor"/>
      </rPr>
      <t>(2)390000</t>
    </r>
    <r>
      <rPr>
        <sz val="10"/>
        <rFont val="新細明體"/>
        <family val="2"/>
        <charset val="136"/>
        <scheme val="minor"/>
      </rPr>
      <t xml:space="preserve">
無線光閘量測系統(包含4組光閘感應器、電子遙控器)</t>
    </r>
    <phoneticPr fontId="1" type="noConversion"/>
  </si>
  <si>
    <t>教務處</t>
    <phoneticPr fontId="1" type="noConversion"/>
  </si>
  <si>
    <t>新媒體多M/E置作導播系統</t>
    <phoneticPr fontId="1" type="noConversion"/>
  </si>
  <si>
    <r>
      <rPr>
        <b/>
        <sz val="10"/>
        <rFont val="新細明體"/>
        <family val="1"/>
        <charset val="136"/>
        <scheme val="minor"/>
      </rPr>
      <t>(1)990000-60000</t>
    </r>
    <r>
      <rPr>
        <sz val="10"/>
        <rFont val="新細明體"/>
        <family val="2"/>
        <charset val="136"/>
        <scheme val="minor"/>
      </rPr>
      <t xml:space="preserve">
攝錄影機*4  導播機*1
攝影機三角架*4  硬碟錄放影機*2
數位混音機*1  機架式監聽喇叭*1
複合式電纜100米*3  32吋液晶電視機*2   無線領夾式麥克風*3 
50吋液晶電視*1 無線對講系統*1
</t>
    </r>
    <r>
      <rPr>
        <b/>
        <sz val="10"/>
        <rFont val="新細明體"/>
        <family val="1"/>
        <charset val="136"/>
        <scheme val="minor"/>
      </rPr>
      <t>(2)310000</t>
    </r>
    <r>
      <rPr>
        <sz val="10"/>
        <rFont val="新細明體"/>
        <family val="2"/>
        <charset val="136"/>
        <scheme val="minor"/>
      </rPr>
      <t xml:space="preserve">
電腦腕表*10  專業板運動攝影機*10
直升機空拍相機(初階)*2
直升機空拍相機(高階)*2
汽化雙口爐*4  萬用燒烤暖爐*1
輕量四人帳篷*4
高海拔羽絨睡袋*5
低彈性繩*1  動力繩*1
</t>
    </r>
    <phoneticPr fontId="1" type="noConversion"/>
  </si>
  <si>
    <t>106年</t>
    <phoneticPr fontId="1" type="noConversion"/>
  </si>
  <si>
    <t>教研</t>
    <phoneticPr fontId="1" type="noConversion"/>
  </si>
  <si>
    <t>106年</t>
    <phoneticPr fontId="1" type="noConversion"/>
  </si>
  <si>
    <t xml:space="preserve">1.氧氣濃度調整訓練儀器(430000)
2.精準身體組成分析儀(670000)
</t>
    <phoneticPr fontId="1" type="noConversion"/>
  </si>
  <si>
    <t>1.無線電機電內建加速規感應器(2台)166000
2.天使三輪車(3台)(120000)</t>
    <phoneticPr fontId="1" type="noConversion"/>
  </si>
  <si>
    <t>1.4K等級空拍機(130000)</t>
    <phoneticPr fontId="1" type="noConversion"/>
  </si>
  <si>
    <t xml:space="preserve">1.科學化運動傷害因子分析之教學、學術研究與實務應用可攜帶式高速攝影訊號處理系統(950000)
2.動態平衡與肌力測量系統(190000)
</t>
    <phoneticPr fontId="1" type="noConversion"/>
  </si>
  <si>
    <t>1.Garmin全能進階雙星定位導航儀(計)
2.HillegergTARP 20 UL 輕量抗撕裂天幕外帳(計)
3.Hillegerg NALLO 4 GT 輕量日人帳篷(計)
4.BIG AGNES登山四人帳(計)
5.Coleman氣候達人一房一帳(計)
6.Snow Peak LOUNGE客廳帳(計)
7.Logos快速組立基地帳(防災帳)(計)
8.OZPIG萬用暖爐(計)
●
廣播級HD攝錄影系統(含HD鏡頭)(計)
攝影機三腳架(計)</t>
    <phoneticPr fontId="1" type="noConversion"/>
  </si>
  <si>
    <t>競技與教練科學研究所</t>
    <phoneticPr fontId="1" type="noConversion"/>
  </si>
  <si>
    <t>陸上</t>
    <phoneticPr fontId="1" type="noConversion"/>
  </si>
  <si>
    <t>技擊系</t>
    <phoneticPr fontId="1" type="noConversion"/>
  </si>
  <si>
    <t>陸上系</t>
    <phoneticPr fontId="1" type="noConversion"/>
  </si>
  <si>
    <t>運科所</t>
    <phoneticPr fontId="1" type="noConversion"/>
  </si>
  <si>
    <t>104年</t>
    <phoneticPr fontId="1" type="noConversion"/>
  </si>
  <si>
    <t>106年</t>
    <phoneticPr fontId="1" type="noConversion"/>
  </si>
  <si>
    <t>103年</t>
    <phoneticPr fontId="1" type="noConversion"/>
  </si>
  <si>
    <t>105年</t>
    <phoneticPr fontId="1" type="noConversion"/>
  </si>
  <si>
    <t>適體系</t>
    <phoneticPr fontId="1" type="noConversion"/>
  </si>
  <si>
    <t>存放地點</t>
    <phoneticPr fontId="1" type="noConversion"/>
  </si>
  <si>
    <t>存放地點</t>
    <phoneticPr fontId="1" type="noConversion"/>
  </si>
  <si>
    <t xml:space="preserve">照片
</t>
    <phoneticPr fontId="1" type="noConversion"/>
  </si>
  <si>
    <t xml:space="preserve">照片
</t>
    <phoneticPr fontId="1" type="noConversion"/>
  </si>
  <si>
    <t>簡述使用情形與達成效益/目標</t>
    <phoneticPr fontId="1" type="noConversion"/>
  </si>
  <si>
    <t>簡述使用情形與達成效益/目標</t>
    <phoneticPr fontId="1" type="noConversion"/>
  </si>
  <si>
    <t>簡述使用情形與達成效益/目標</t>
    <phoneticPr fontId="1" type="noConversion"/>
  </si>
  <si>
    <t>簡述使用情形與達成效益/目標</t>
    <phoneticPr fontId="1" type="noConversion"/>
  </si>
  <si>
    <t>107年</t>
    <phoneticPr fontId="1" type="noConversion"/>
  </si>
  <si>
    <r>
      <t>空氣步槍</t>
    </r>
    <r>
      <rPr>
        <sz val="10"/>
        <color theme="1"/>
        <rFont val="Times New Roman"/>
        <family val="1"/>
      </rPr>
      <t>5</t>
    </r>
    <r>
      <rPr>
        <sz val="10"/>
        <color theme="1"/>
        <rFont val="新細明體"/>
        <family val="1"/>
        <charset val="136"/>
        <scheme val="minor"/>
      </rPr>
      <t>支</t>
    </r>
  </si>
  <si>
    <r>
      <rPr>
        <b/>
        <sz val="10"/>
        <color theme="1"/>
        <rFont val="新細明體"/>
        <family val="1"/>
        <charset val="136"/>
        <scheme val="minor"/>
      </rPr>
      <t>(1)500000</t>
    </r>
    <r>
      <rPr>
        <sz val="10"/>
        <color theme="1"/>
        <rFont val="新細明體"/>
        <family val="2"/>
        <charset val="136"/>
        <scheme val="minor"/>
      </rPr>
      <t xml:space="preserve">
肌力檢測系統(包含測力板、操作電腦、分析軟體)
</t>
    </r>
    <r>
      <rPr>
        <b/>
        <sz val="10"/>
        <color theme="1"/>
        <rFont val="新細明體"/>
        <family val="1"/>
        <charset val="136"/>
        <scheme val="minor"/>
      </rPr>
      <t>(2)390000</t>
    </r>
    <r>
      <rPr>
        <sz val="10"/>
        <color theme="1"/>
        <rFont val="新細明體"/>
        <family val="2"/>
        <charset val="136"/>
        <scheme val="minor"/>
      </rPr>
      <t xml:space="preserve">
無線光閘量測系統(包含4組光閘感應器、電子遙控器)</t>
    </r>
    <phoneticPr fontId="1" type="noConversion"/>
  </si>
  <si>
    <r>
      <rPr>
        <b/>
        <sz val="10"/>
        <color theme="1"/>
        <rFont val="新細明體"/>
        <family val="1"/>
        <charset val="136"/>
        <scheme val="minor"/>
      </rPr>
      <t>(1)990000-60000</t>
    </r>
    <r>
      <rPr>
        <sz val="10"/>
        <color theme="1"/>
        <rFont val="新細明體"/>
        <family val="2"/>
        <charset val="136"/>
        <scheme val="minor"/>
      </rPr>
      <t xml:space="preserve">
攝錄影機*4  導播機*1
攝影機三角架*4  硬碟錄放影機*2
數位混音機*1  機架式監聽喇叭*1
複合式電纜100米*3  32吋液晶電視機*2   無線領夾式麥克風*3 
50吋液晶電視*1 無線對講系統*1
</t>
    </r>
    <r>
      <rPr>
        <b/>
        <sz val="10"/>
        <color theme="1"/>
        <rFont val="新細明體"/>
        <family val="1"/>
        <charset val="136"/>
        <scheme val="minor"/>
      </rPr>
      <t>(2)310000</t>
    </r>
    <r>
      <rPr>
        <sz val="10"/>
        <color theme="1"/>
        <rFont val="新細明體"/>
        <family val="2"/>
        <charset val="136"/>
        <scheme val="minor"/>
      </rPr>
      <t xml:space="preserve">
電腦腕表*10  專業板運動攝影機*10
直升機空拍相機(初階)*2
直升機空拍相機(高階)*2
汽化雙口爐*4  萬用燒烤暖爐*1
輕量四人帳篷*4
高海拔羽絨睡袋*5
低彈性繩*1  動力繩*1
</t>
    </r>
    <phoneticPr fontId="1" type="noConversion"/>
  </si>
  <si>
    <t>107年(高教深耕)</t>
    <phoneticPr fontId="1" type="noConversion"/>
  </si>
  <si>
    <t>圖書館</t>
    <phoneticPr fontId="1" type="noConversion"/>
  </si>
  <si>
    <t>1.校園冒險越野定向運動(660000)
2.登山安全改善計畫GORE-TEX ALL EWATHER 風雨衣(可在冰雪環境使用)94,400
3.海洋運動遊憩放置架與教具(129,500)</t>
    <phoneticPr fontId="1" type="noConversion"/>
  </si>
  <si>
    <t>1.學生資訊應用能力-廣播節目相關系統儀器(497500)
2.無線肌電內健陀螺儀感應器(83000)</t>
    <phoneticPr fontId="1" type="noConversion"/>
  </si>
  <si>
    <t>1.Trigno IM Sensor(150000)
2.平衡訓練測定儀(465000)
3.紅外線鷹式攝影機鏡面(207123)</t>
    <phoneticPr fontId="1" type="noConversion"/>
  </si>
  <si>
    <t>1.GymAware爆發力測量監控系統(126000)</t>
    <phoneticPr fontId="1" type="noConversion"/>
  </si>
  <si>
    <t>1.無線肌電訊號擷取分析系統(613000)
2.水域運動攝氧偵測器(256,000)</t>
    <phoneticPr fontId="1" type="noConversion"/>
  </si>
  <si>
    <t xml:space="preserve">
3.中高齡族群專用運動器材設備建置計畫(46萬)
</t>
    <phoneticPr fontId="1" type="noConversion"/>
  </si>
  <si>
    <t>1.創新教材設備(1,026,000 )</t>
    <phoneticPr fontId="1" type="noConversion"/>
  </si>
  <si>
    <t>筆電(72,204 )</t>
    <phoneticPr fontId="1" type="noConversion"/>
  </si>
  <si>
    <t xml:space="preserve">
2.健康活力城相關設備(840,000 )
3.防護室空調(730,000 )
4.低跨式腳踏車測力器Monark 928E(162,000)</t>
    <phoneticPr fontId="1" type="noConversion"/>
  </si>
  <si>
    <t>1.建立中高齡者運動健康促進課程研究中心(2,940,000 )</t>
    <phoneticPr fontId="1" type="noConversion"/>
  </si>
  <si>
    <t>運動媒體文創(292,410 )</t>
    <phoneticPr fontId="1" type="noConversion"/>
  </si>
  <si>
    <t>創業育成團隊創新教材(190,861 )</t>
    <phoneticPr fontId="1" type="noConversion"/>
  </si>
  <si>
    <t>1.體能檢測人才計畫(840,000 )</t>
    <phoneticPr fontId="1" type="noConversion"/>
  </si>
  <si>
    <t>研發處</t>
    <phoneticPr fontId="1" type="noConversion"/>
  </si>
  <si>
    <t>行政306國際交流教室430000</t>
    <phoneticPr fontId="1" type="noConversion"/>
  </si>
  <si>
    <t>1.教務處-翻轉教室(962,340-162000-430000=370340 )
2.教務處-OSCE教室(901,424 )
3.教務處-剪接認證中心(1,465,000 )</t>
    <phoneticPr fontId="1" type="noConversion"/>
  </si>
  <si>
    <t>圖書館</t>
    <phoneticPr fontId="1" type="noConversion"/>
  </si>
  <si>
    <t>107年(高教深耕)</t>
    <phoneticPr fontId="1" type="noConversion"/>
  </si>
  <si>
    <t>103-107獲配經費</t>
    <phoneticPr fontId="1" type="noConversion"/>
  </si>
  <si>
    <r>
      <t xml:space="preserve">國立體育大學103-107會計年度
各教學單位分配一覽表 </t>
    </r>
    <r>
      <rPr>
        <b/>
        <sz val="10"/>
        <color theme="1"/>
        <rFont val="微軟正黑體"/>
        <family val="2"/>
        <charset val="136"/>
      </rPr>
      <t>(108.1.3)</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</si>
</sst>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 "/>
    <numFmt numFmtId="178" formatCode="_-* #,##0_-;\-* #,##0_-;_-* &quot;-&quot;??_-;_-@_-"/>
  </numFmts>
  <fonts count="36" x14ac:knownFonts="1">
    <font>
      <sz val="12"/>
      <color theme="1"/>
      <name val="新細明體"/>
      <family val="2"/>
      <charset val="136"/>
      <scheme val="minor"/>
    </font>
    <font>
      <sz val="9"/>
      <name val="新細明體"/>
      <family val="2"/>
      <charset val="136"/>
      <scheme val="minor"/>
    </font>
    <font>
      <sz val="10"/>
      <color rgb="FF000000"/>
      <name val="新細明體"/>
      <family val="1"/>
      <charset val="136"/>
      <scheme val="minor"/>
    </font>
    <font>
      <sz val="10"/>
      <color rgb="FF000000"/>
      <name val="Times New Roman"/>
      <family val="1"/>
    </font>
    <font>
      <sz val="10"/>
      <color theme="1"/>
      <name val="新細明體"/>
      <family val="1"/>
      <charset val="136"/>
      <scheme val="minor"/>
    </font>
    <font>
      <sz val="10"/>
      <color theme="1"/>
      <name val="新細明體"/>
      <family val="2"/>
      <charset val="136"/>
      <scheme val="minor"/>
    </font>
    <font>
      <sz val="10"/>
      <color rgb="FFFF0000"/>
      <name val="新細明體"/>
      <family val="2"/>
      <charset val="136"/>
      <scheme val="minor"/>
    </font>
    <font>
      <sz val="10"/>
      <color rgb="FFFF0000"/>
      <name val="新細明體"/>
      <family val="1"/>
      <charset val="136"/>
      <scheme val="minor"/>
    </font>
    <font>
      <sz val="10"/>
      <name val="新細明體"/>
      <family val="2"/>
      <charset val="136"/>
      <scheme val="minor"/>
    </font>
    <font>
      <sz val="10"/>
      <name val="新細明體"/>
      <family val="1"/>
      <charset val="136"/>
      <scheme val="minor"/>
    </font>
    <font>
      <sz val="20"/>
      <color theme="1"/>
      <name val="新細明體"/>
      <family val="2"/>
      <charset val="136"/>
      <scheme val="minor"/>
    </font>
    <font>
      <sz val="20"/>
      <color theme="1"/>
      <name val="新細明體"/>
      <family val="1"/>
      <charset val="136"/>
      <scheme val="minor"/>
    </font>
    <font>
      <sz val="12"/>
      <color theme="1"/>
      <name val="新細明體"/>
      <family val="2"/>
      <charset val="136"/>
      <scheme val="minor"/>
    </font>
    <font>
      <sz val="10"/>
      <color theme="1"/>
      <name val="微軟正黑體"/>
      <family val="2"/>
      <charset val="136"/>
    </font>
    <font>
      <b/>
      <sz val="10"/>
      <color theme="1"/>
      <name val="微軟正黑體"/>
      <family val="2"/>
      <charset val="136"/>
    </font>
    <font>
      <b/>
      <sz val="10"/>
      <name val="新細明體"/>
      <family val="1"/>
      <charset val="136"/>
      <scheme val="minor"/>
    </font>
    <font>
      <sz val="10"/>
      <name val="微軟正黑體"/>
      <family val="2"/>
      <charset val="136"/>
    </font>
    <font>
      <sz val="10"/>
      <color rgb="FFFF0000"/>
      <name val="微軟正黑體"/>
      <family val="2"/>
      <charset val="136"/>
    </font>
    <font>
      <b/>
      <sz val="20"/>
      <color theme="1"/>
      <name val="微軟正黑體"/>
      <family val="2"/>
      <charset val="136"/>
    </font>
    <font>
      <sz val="14"/>
      <name val="新細明體"/>
      <family val="2"/>
      <charset val="136"/>
      <scheme val="minor"/>
    </font>
    <font>
      <sz val="14"/>
      <name val="新細明體"/>
      <family val="1"/>
      <charset val="136"/>
      <scheme val="minor"/>
    </font>
    <font>
      <sz val="16"/>
      <name val="新細明體"/>
      <family val="2"/>
      <charset val="136"/>
      <scheme val="minor"/>
    </font>
    <font>
      <sz val="16"/>
      <name val="新細明體"/>
      <family val="1"/>
      <charset val="136"/>
      <scheme val="minor"/>
    </font>
    <font>
      <b/>
      <sz val="12"/>
      <color rgb="FFFF0000"/>
      <name val="新細明體"/>
      <family val="1"/>
      <charset val="136"/>
      <scheme val="minor"/>
    </font>
    <font>
      <b/>
      <sz val="12"/>
      <color theme="1"/>
      <name val="新細明體"/>
      <family val="1"/>
      <charset val="136"/>
      <scheme val="minor"/>
    </font>
    <font>
      <b/>
      <sz val="14"/>
      <color rgb="FF0000FF"/>
      <name val="新細明體"/>
      <family val="1"/>
      <charset val="136"/>
      <scheme val="minor"/>
    </font>
    <font>
      <sz val="16"/>
      <color theme="1"/>
      <name val="新細明體"/>
      <family val="1"/>
      <charset val="136"/>
      <scheme val="minor"/>
    </font>
    <font>
      <sz val="14"/>
      <color theme="1"/>
      <name val="新細明體"/>
      <family val="1"/>
      <charset val="136"/>
      <scheme val="minor"/>
    </font>
    <font>
      <strike/>
      <sz val="10"/>
      <color theme="1"/>
      <name val="新細明體"/>
      <family val="1"/>
      <charset val="136"/>
      <scheme val="minor"/>
    </font>
    <font>
      <sz val="10"/>
      <color theme="1"/>
      <name val="Times New Roman"/>
      <family val="1"/>
    </font>
    <font>
      <b/>
      <sz val="10"/>
      <color theme="1"/>
      <name val="新細明體"/>
      <family val="1"/>
      <charset val="136"/>
      <scheme val="minor"/>
    </font>
    <font>
      <sz val="11"/>
      <color theme="1"/>
      <name val="新細明體"/>
      <family val="2"/>
      <charset val="136"/>
      <scheme val="minor"/>
    </font>
    <font>
      <sz val="11"/>
      <color rgb="FF0000FF"/>
      <name val="新細明體"/>
      <family val="2"/>
      <charset val="136"/>
      <scheme val="minor"/>
    </font>
    <font>
      <sz val="10"/>
      <color rgb="FF0000FF"/>
      <name val="新細明體"/>
      <family val="2"/>
      <charset val="136"/>
      <scheme val="minor"/>
    </font>
    <font>
      <sz val="11"/>
      <color rgb="FFFF0000"/>
      <name val="新細明體"/>
      <family val="2"/>
      <charset val="136"/>
      <scheme val="minor"/>
    </font>
    <font>
      <b/>
      <sz val="8"/>
      <color rgb="FFFF0000"/>
      <name val="新細明體"/>
      <family val="1"/>
      <charset val="136"/>
      <scheme val="minor"/>
    </font>
  </fonts>
  <fills count="14">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2" tint="-0.249977111117893"/>
        <bgColor indexed="64"/>
      </patternFill>
    </fill>
  </fills>
  <borders count="44">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43" fontId="12" fillId="0" borderId="0" applyFont="0" applyFill="0" applyBorder="0" applyAlignment="0" applyProtection="0">
      <alignment vertical="center"/>
    </xf>
  </cellStyleXfs>
  <cellXfs count="462">
    <xf numFmtId="0" fontId="0" fillId="0" borderId="0" xfId="0">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8" fillId="0" borderId="0" xfId="0" applyFont="1" applyFill="1" applyAlignment="1">
      <alignment vertical="center" wrapText="1"/>
    </xf>
    <xf numFmtId="176" fontId="5" fillId="0" borderId="0" xfId="0" applyNumberFormat="1" applyFont="1" applyFill="1" applyAlignment="1">
      <alignment vertical="center" wrapText="1"/>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Alignment="1">
      <alignment vertical="center" wrapText="1"/>
    </xf>
    <xf numFmtId="0" fontId="5" fillId="0" borderId="0" xfId="0" applyFont="1" applyFill="1" applyBorder="1" applyAlignment="1">
      <alignment vertical="center" wrapText="1"/>
    </xf>
    <xf numFmtId="176" fontId="5" fillId="0" borderId="0" xfId="0" applyNumberFormat="1" applyFont="1" applyFill="1" applyBorder="1" applyAlignment="1">
      <alignment vertical="center" wrapText="1"/>
    </xf>
    <xf numFmtId="0" fontId="8" fillId="0" borderId="3" xfId="0" applyFont="1" applyFill="1" applyBorder="1" applyAlignment="1">
      <alignment vertical="center" wrapText="1"/>
    </xf>
    <xf numFmtId="0" fontId="5" fillId="0" borderId="3" xfId="0" applyFont="1" applyFill="1" applyBorder="1" applyAlignment="1">
      <alignment vertical="center" wrapText="1"/>
    </xf>
    <xf numFmtId="176" fontId="5" fillId="0" borderId="3" xfId="0" applyNumberFormat="1" applyFont="1" applyFill="1" applyBorder="1" applyAlignment="1">
      <alignment vertical="center" wrapText="1"/>
    </xf>
    <xf numFmtId="176" fontId="6" fillId="4" borderId="3" xfId="0" applyNumberFormat="1" applyFont="1" applyFill="1" applyBorder="1" applyAlignment="1">
      <alignment vertical="center" wrapText="1"/>
    </xf>
    <xf numFmtId="176" fontId="7" fillId="4" borderId="3" xfId="0" applyNumberFormat="1" applyFont="1" applyFill="1" applyBorder="1" applyAlignment="1">
      <alignment vertical="center" wrapText="1"/>
    </xf>
    <xf numFmtId="0" fontId="9" fillId="0" borderId="3" xfId="0" applyFont="1" applyFill="1" applyBorder="1" applyAlignment="1">
      <alignment vertical="center" wrapText="1"/>
    </xf>
    <xf numFmtId="176" fontId="6" fillId="0" borderId="3" xfId="0" applyNumberFormat="1" applyFont="1" applyFill="1" applyBorder="1" applyAlignment="1">
      <alignment vertical="center" wrapText="1"/>
    </xf>
    <xf numFmtId="176" fontId="8" fillId="0" borderId="3" xfId="0" applyNumberFormat="1" applyFont="1" applyFill="1" applyBorder="1" applyAlignment="1">
      <alignment vertical="center" wrapText="1"/>
    </xf>
    <xf numFmtId="176" fontId="6" fillId="3" borderId="3" xfId="0" applyNumberFormat="1" applyFont="1" applyFill="1" applyBorder="1" applyAlignment="1">
      <alignment vertical="center" wrapText="1"/>
    </xf>
    <xf numFmtId="176" fontId="7" fillId="3" borderId="3" xfId="0" applyNumberFormat="1" applyFont="1" applyFill="1" applyBorder="1" applyAlignment="1">
      <alignment vertical="center" wrapText="1"/>
    </xf>
    <xf numFmtId="0" fontId="2" fillId="0" borderId="3" xfId="0" applyFont="1" applyBorder="1" applyAlignment="1">
      <alignment vertical="center" wrapText="1"/>
    </xf>
    <xf numFmtId="0" fontId="4" fillId="0" borderId="3" xfId="0" applyFont="1" applyBorder="1" applyAlignment="1">
      <alignment vertical="center" wrapText="1"/>
    </xf>
    <xf numFmtId="0" fontId="6" fillId="3" borderId="3" xfId="0" applyFont="1" applyFill="1" applyBorder="1" applyAlignment="1">
      <alignment vertical="center" wrapText="1"/>
    </xf>
    <xf numFmtId="176" fontId="9" fillId="0" borderId="3" xfId="0" applyNumberFormat="1" applyFont="1" applyFill="1" applyBorder="1" applyAlignment="1">
      <alignment horizontal="right" vertical="center" wrapText="1"/>
    </xf>
    <xf numFmtId="176" fontId="6" fillId="2" borderId="3" xfId="0" applyNumberFormat="1" applyFont="1" applyFill="1" applyBorder="1" applyAlignment="1">
      <alignment vertical="center" wrapText="1"/>
    </xf>
    <xf numFmtId="176" fontId="7" fillId="2" borderId="3" xfId="0" applyNumberFormat="1" applyFont="1" applyFill="1" applyBorder="1" applyAlignment="1">
      <alignment vertical="center" wrapText="1"/>
    </xf>
    <xf numFmtId="0" fontId="6" fillId="2" borderId="3" xfId="0" applyFont="1" applyFill="1" applyBorder="1" applyAlignment="1">
      <alignment vertical="center" wrapText="1"/>
    </xf>
    <xf numFmtId="176" fontId="7" fillId="0" borderId="3" xfId="0" applyNumberFormat="1" applyFont="1" applyFill="1" applyBorder="1" applyAlignment="1">
      <alignment horizontal="left" vertical="center" wrapText="1"/>
    </xf>
    <xf numFmtId="176" fontId="6" fillId="5" borderId="3" xfId="0" applyNumberFormat="1" applyFont="1" applyFill="1" applyBorder="1" applyAlignment="1">
      <alignment vertical="center" wrapText="1"/>
    </xf>
    <xf numFmtId="176" fontId="7" fillId="5" borderId="3" xfId="0" applyNumberFormat="1" applyFont="1" applyFill="1" applyBorder="1" applyAlignment="1">
      <alignment vertical="center" wrapText="1"/>
    </xf>
    <xf numFmtId="176" fontId="6" fillId="6" borderId="3" xfId="0" applyNumberFormat="1" applyFont="1" applyFill="1" applyBorder="1" applyAlignment="1">
      <alignment vertical="center" wrapText="1"/>
    </xf>
    <xf numFmtId="176" fontId="7" fillId="6" borderId="3" xfId="0" applyNumberFormat="1" applyFont="1" applyFill="1" applyBorder="1" applyAlignment="1">
      <alignment vertical="center" wrapText="1"/>
    </xf>
    <xf numFmtId="176" fontId="7" fillId="0" borderId="3" xfId="0" applyNumberFormat="1" applyFont="1" applyFill="1" applyBorder="1" applyAlignment="1">
      <alignment vertical="center" wrapText="1"/>
    </xf>
    <xf numFmtId="0" fontId="8" fillId="0" borderId="0" xfId="0" applyFont="1" applyFill="1" applyBorder="1" applyAlignment="1">
      <alignment vertical="center" wrapText="1"/>
    </xf>
    <xf numFmtId="176" fontId="9" fillId="0" borderId="0" xfId="0" applyNumberFormat="1" applyFont="1" applyFill="1" applyBorder="1" applyAlignment="1">
      <alignment vertical="center" wrapText="1"/>
    </xf>
    <xf numFmtId="177" fontId="8" fillId="0" borderId="3" xfId="0" applyNumberFormat="1" applyFont="1" applyFill="1" applyBorder="1" applyAlignment="1">
      <alignment vertical="center" wrapText="1"/>
    </xf>
    <xf numFmtId="177" fontId="9" fillId="0" borderId="0" xfId="0" applyNumberFormat="1" applyFont="1" applyFill="1" applyBorder="1" applyAlignment="1">
      <alignment vertical="center" wrapText="1"/>
    </xf>
    <xf numFmtId="177" fontId="5" fillId="0" borderId="0" xfId="0" applyNumberFormat="1" applyFont="1" applyFill="1" applyBorder="1" applyAlignment="1">
      <alignment vertical="center" wrapText="1"/>
    </xf>
    <xf numFmtId="177" fontId="8" fillId="0" borderId="0" xfId="0" applyNumberFormat="1" applyFont="1" applyFill="1" applyBorder="1" applyAlignment="1">
      <alignment vertical="center" wrapText="1"/>
    </xf>
    <xf numFmtId="177" fontId="9" fillId="0" borderId="3" xfId="0" applyNumberFormat="1" applyFont="1" applyFill="1" applyBorder="1" applyAlignment="1">
      <alignment vertical="center" wrapText="1"/>
    </xf>
    <xf numFmtId="0" fontId="16" fillId="0" borderId="3" xfId="0" applyFont="1" applyFill="1" applyBorder="1" applyAlignment="1">
      <alignment vertical="center" wrapText="1"/>
    </xf>
    <xf numFmtId="0" fontId="13" fillId="0" borderId="0" xfId="0" applyFont="1" applyFill="1" applyAlignment="1">
      <alignment vertical="center" wrapText="1"/>
    </xf>
    <xf numFmtId="0" fontId="17" fillId="0" borderId="0" xfId="0" applyFont="1" applyFill="1" applyAlignment="1">
      <alignment vertical="center" wrapText="1"/>
    </xf>
    <xf numFmtId="0" fontId="16" fillId="0" borderId="0" xfId="0" applyFont="1" applyFill="1" applyAlignment="1">
      <alignment vertical="center" wrapText="1"/>
    </xf>
    <xf numFmtId="176" fontId="13" fillId="0" borderId="0" xfId="0" applyNumberFormat="1" applyFont="1" applyFill="1" applyAlignment="1">
      <alignment vertical="center" wrapText="1"/>
    </xf>
    <xf numFmtId="0" fontId="13" fillId="0" borderId="0" xfId="0" applyFont="1" applyFill="1" applyAlignment="1">
      <alignment horizontal="center" vertical="center" wrapText="1"/>
    </xf>
    <xf numFmtId="0" fontId="16" fillId="7" borderId="5" xfId="0" applyFont="1" applyFill="1" applyBorder="1" applyAlignment="1">
      <alignment horizontal="center" vertical="center" wrapText="1"/>
    </xf>
    <xf numFmtId="0" fontId="16" fillId="0" borderId="16" xfId="0" applyFont="1" applyFill="1" applyBorder="1" applyAlignment="1">
      <alignment vertical="center" wrapText="1"/>
    </xf>
    <xf numFmtId="0" fontId="13" fillId="0" borderId="16" xfId="0" applyFont="1" applyFill="1" applyBorder="1" applyAlignment="1">
      <alignment vertical="center" wrapText="1"/>
    </xf>
    <xf numFmtId="176" fontId="13" fillId="0" borderId="16" xfId="0" applyNumberFormat="1" applyFont="1" applyFill="1" applyBorder="1" applyAlignment="1">
      <alignment vertical="center" wrapText="1"/>
    </xf>
    <xf numFmtId="0" fontId="13" fillId="0" borderId="17" xfId="0" applyFont="1" applyFill="1" applyBorder="1" applyAlignment="1">
      <alignment horizontal="center" vertical="center" wrapText="1"/>
    </xf>
    <xf numFmtId="178" fontId="16" fillId="0" borderId="3" xfId="1" applyNumberFormat="1" applyFont="1" applyFill="1" applyBorder="1" applyAlignment="1">
      <alignment vertical="center" wrapText="1"/>
    </xf>
    <xf numFmtId="178" fontId="13" fillId="0" borderId="3" xfId="1" applyNumberFormat="1" applyFont="1" applyFill="1" applyBorder="1" applyAlignment="1">
      <alignment vertical="center" wrapText="1"/>
    </xf>
    <xf numFmtId="178" fontId="13" fillId="0" borderId="14" xfId="1" applyNumberFormat="1" applyFont="1" applyFill="1" applyBorder="1" applyAlignment="1">
      <alignment horizontal="center" vertical="center" wrapText="1"/>
    </xf>
    <xf numFmtId="178" fontId="13" fillId="0" borderId="0" xfId="1" applyNumberFormat="1" applyFont="1" applyFill="1" applyAlignment="1">
      <alignment vertical="center" wrapText="1"/>
    </xf>
    <xf numFmtId="178" fontId="16" fillId="0" borderId="11" xfId="1" applyNumberFormat="1" applyFont="1" applyFill="1" applyBorder="1" applyAlignment="1">
      <alignment vertical="center" wrapText="1"/>
    </xf>
    <xf numFmtId="178" fontId="17" fillId="0" borderId="0" xfId="1" applyNumberFormat="1" applyFont="1" applyFill="1" applyAlignment="1">
      <alignment vertical="center" wrapText="1"/>
    </xf>
    <xf numFmtId="0" fontId="16" fillId="8" borderId="7"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9" xfId="0" applyFont="1" applyFill="1" applyBorder="1" applyAlignment="1">
      <alignment vertical="center" wrapText="1"/>
    </xf>
    <xf numFmtId="0" fontId="13" fillId="0" borderId="22" xfId="0" applyFont="1" applyFill="1" applyBorder="1" applyAlignment="1">
      <alignment vertical="center" wrapText="1"/>
    </xf>
    <xf numFmtId="176" fontId="13" fillId="0" borderId="18" xfId="0" applyNumberFormat="1" applyFont="1" applyFill="1" applyBorder="1" applyAlignment="1">
      <alignment vertical="center" wrapText="1"/>
    </xf>
    <xf numFmtId="176" fontId="13" fillId="0" borderId="4" xfId="0" applyNumberFormat="1" applyFont="1" applyFill="1" applyBorder="1" applyAlignment="1">
      <alignment vertical="center" wrapText="1"/>
    </xf>
    <xf numFmtId="0" fontId="16" fillId="8" borderId="23" xfId="0" applyFont="1" applyFill="1" applyBorder="1" applyAlignment="1">
      <alignment horizontal="center" vertical="center" wrapText="1"/>
    </xf>
    <xf numFmtId="0" fontId="16" fillId="8" borderId="25"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25" xfId="0" applyFont="1" applyFill="1" applyBorder="1" applyAlignment="1">
      <alignment horizontal="center" vertical="center" wrapText="1"/>
    </xf>
    <xf numFmtId="176" fontId="13" fillId="5" borderId="19" xfId="0" applyNumberFormat="1" applyFont="1" applyFill="1" applyBorder="1" applyAlignment="1">
      <alignment vertical="center" wrapText="1"/>
    </xf>
    <xf numFmtId="176" fontId="13" fillId="5" borderId="24" xfId="0" applyNumberFormat="1" applyFont="1" applyFill="1" applyBorder="1" applyAlignment="1">
      <alignment vertical="center" wrapText="1"/>
    </xf>
    <xf numFmtId="176" fontId="13" fillId="5" borderId="11" xfId="0" applyNumberFormat="1" applyFont="1" applyFill="1" applyBorder="1" applyAlignment="1">
      <alignment vertical="center" wrapText="1"/>
    </xf>
    <xf numFmtId="178" fontId="13" fillId="0" borderId="11" xfId="1" applyNumberFormat="1" applyFont="1" applyFill="1" applyBorder="1" applyAlignment="1">
      <alignment vertical="center" wrapText="1"/>
    </xf>
    <xf numFmtId="178" fontId="13" fillId="0" borderId="12" xfId="1" applyNumberFormat="1" applyFont="1" applyFill="1" applyBorder="1" applyAlignment="1">
      <alignment horizontal="center" vertical="center" wrapText="1"/>
    </xf>
    <xf numFmtId="176" fontId="13" fillId="5" borderId="20" xfId="0" applyNumberFormat="1" applyFont="1" applyFill="1" applyBorder="1" applyAlignment="1">
      <alignment vertical="center" wrapText="1"/>
    </xf>
    <xf numFmtId="176" fontId="13" fillId="5" borderId="8" xfId="0" applyNumberFormat="1" applyFont="1" applyFill="1" applyBorder="1" applyAlignment="1">
      <alignment vertical="center" wrapText="1"/>
    </xf>
    <xf numFmtId="176" fontId="13" fillId="5" borderId="3" xfId="0" applyNumberFormat="1" applyFont="1" applyFill="1" applyBorder="1" applyAlignment="1">
      <alignment vertical="center" wrapText="1"/>
    </xf>
    <xf numFmtId="176" fontId="13" fillId="5" borderId="21" xfId="0" applyNumberFormat="1" applyFont="1" applyFill="1" applyBorder="1" applyAlignment="1">
      <alignment vertical="center" wrapText="1"/>
    </xf>
    <xf numFmtId="176" fontId="13" fillId="5" borderId="26" xfId="0" applyNumberFormat="1" applyFont="1" applyFill="1" applyBorder="1" applyAlignment="1">
      <alignment vertical="center" wrapText="1"/>
    </xf>
    <xf numFmtId="176" fontId="13" fillId="5" borderId="16" xfId="0" applyNumberFormat="1" applyFont="1" applyFill="1" applyBorder="1" applyAlignment="1">
      <alignment vertical="center" wrapText="1"/>
    </xf>
    <xf numFmtId="178" fontId="13" fillId="0" borderId="16" xfId="1" applyNumberFormat="1" applyFont="1" applyFill="1" applyBorder="1" applyAlignment="1">
      <alignment vertical="center" wrapText="1"/>
    </xf>
    <xf numFmtId="178" fontId="13" fillId="0" borderId="17" xfId="1" applyNumberFormat="1" applyFont="1" applyFill="1" applyBorder="1" applyAlignment="1">
      <alignment horizontal="center" vertical="center" wrapText="1"/>
    </xf>
    <xf numFmtId="176" fontId="13" fillId="6" borderId="19" xfId="0" applyNumberFormat="1" applyFont="1" applyFill="1" applyBorder="1" applyAlignment="1">
      <alignment vertical="center" wrapText="1"/>
    </xf>
    <xf numFmtId="176" fontId="13" fillId="6" borderId="24" xfId="0" applyNumberFormat="1" applyFont="1" applyFill="1" applyBorder="1" applyAlignment="1">
      <alignment vertical="center" wrapText="1"/>
    </xf>
    <xf numFmtId="176" fontId="13" fillId="6" borderId="11" xfId="0" applyNumberFormat="1" applyFont="1" applyFill="1" applyBorder="1" applyAlignment="1">
      <alignment vertical="center" wrapText="1"/>
    </xf>
    <xf numFmtId="176" fontId="13" fillId="6" borderId="20" xfId="0" applyNumberFormat="1" applyFont="1" applyFill="1" applyBorder="1" applyAlignment="1">
      <alignment vertical="center" wrapText="1"/>
    </xf>
    <xf numFmtId="176" fontId="13" fillId="6" borderId="8" xfId="0" applyNumberFormat="1" applyFont="1" applyFill="1" applyBorder="1" applyAlignment="1">
      <alignment vertical="center" wrapText="1"/>
    </xf>
    <xf numFmtId="176" fontId="13" fillId="6" borderId="3" xfId="0" applyNumberFormat="1" applyFont="1" applyFill="1" applyBorder="1" applyAlignment="1">
      <alignment vertical="center" wrapText="1"/>
    </xf>
    <xf numFmtId="176" fontId="13" fillId="6" borderId="21" xfId="0" applyNumberFormat="1" applyFont="1" applyFill="1" applyBorder="1" applyAlignment="1">
      <alignment vertical="center" wrapText="1"/>
    </xf>
    <xf numFmtId="176" fontId="13" fillId="6" borderId="26" xfId="0" applyNumberFormat="1" applyFont="1" applyFill="1" applyBorder="1" applyAlignment="1">
      <alignment vertical="center" wrapText="1"/>
    </xf>
    <xf numFmtId="176" fontId="13" fillId="6" borderId="16" xfId="0" applyNumberFormat="1" applyFont="1" applyFill="1" applyBorder="1" applyAlignment="1">
      <alignment vertical="center" wrapText="1"/>
    </xf>
    <xf numFmtId="176" fontId="13" fillId="3" borderId="19" xfId="0" applyNumberFormat="1" applyFont="1" applyFill="1" applyBorder="1" applyAlignment="1">
      <alignment vertical="center" wrapText="1"/>
    </xf>
    <xf numFmtId="176" fontId="13" fillId="3" borderId="24" xfId="0" applyNumberFormat="1" applyFont="1" applyFill="1" applyBorder="1" applyAlignment="1">
      <alignment vertical="center" wrapText="1"/>
    </xf>
    <xf numFmtId="176" fontId="13" fillId="3" borderId="11" xfId="0" applyNumberFormat="1" applyFont="1" applyFill="1" applyBorder="1" applyAlignment="1">
      <alignment vertical="center" wrapText="1"/>
    </xf>
    <xf numFmtId="176" fontId="13" fillId="3" borderId="20" xfId="0" applyNumberFormat="1" applyFont="1" applyFill="1" applyBorder="1" applyAlignment="1">
      <alignment vertical="center" wrapText="1"/>
    </xf>
    <xf numFmtId="176" fontId="13" fillId="3" borderId="8" xfId="0" applyNumberFormat="1" applyFont="1" applyFill="1" applyBorder="1" applyAlignment="1">
      <alignment vertical="center" wrapText="1"/>
    </xf>
    <xf numFmtId="176" fontId="13" fillId="3" borderId="3" xfId="0" applyNumberFormat="1" applyFont="1" applyFill="1" applyBorder="1" applyAlignment="1">
      <alignment vertical="center" wrapText="1"/>
    </xf>
    <xf numFmtId="176" fontId="13" fillId="3" borderId="21" xfId="0" applyNumberFormat="1" applyFont="1" applyFill="1" applyBorder="1" applyAlignment="1">
      <alignment vertical="center" wrapText="1"/>
    </xf>
    <xf numFmtId="176" fontId="13" fillId="3" borderId="26" xfId="0" applyNumberFormat="1" applyFont="1" applyFill="1" applyBorder="1" applyAlignment="1">
      <alignment vertical="center" wrapText="1"/>
    </xf>
    <xf numFmtId="0" fontId="13" fillId="3" borderId="16" xfId="0" applyFont="1" applyFill="1" applyBorder="1" applyAlignment="1">
      <alignment vertical="center" wrapText="1"/>
    </xf>
    <xf numFmtId="176" fontId="13" fillId="3" borderId="16" xfId="0" applyNumberFormat="1" applyFont="1" applyFill="1" applyBorder="1" applyAlignment="1">
      <alignment vertical="center" wrapText="1"/>
    </xf>
    <xf numFmtId="176" fontId="13" fillId="2" borderId="19" xfId="0" applyNumberFormat="1" applyFont="1" applyFill="1" applyBorder="1" applyAlignment="1">
      <alignment vertical="center" wrapText="1"/>
    </xf>
    <xf numFmtId="176" fontId="13" fillId="2" borderId="24" xfId="0" applyNumberFormat="1" applyFont="1" applyFill="1" applyBorder="1" applyAlignment="1">
      <alignment vertical="center" wrapText="1"/>
    </xf>
    <xf numFmtId="176" fontId="13" fillId="2" borderId="11" xfId="0" applyNumberFormat="1" applyFont="1" applyFill="1" applyBorder="1" applyAlignment="1">
      <alignment vertical="center" wrapText="1"/>
    </xf>
    <xf numFmtId="176" fontId="13" fillId="2" borderId="21" xfId="0" applyNumberFormat="1" applyFont="1" applyFill="1" applyBorder="1" applyAlignment="1">
      <alignment vertical="center" wrapText="1"/>
    </xf>
    <xf numFmtId="0" fontId="13" fillId="2" borderId="26" xfId="0" applyFont="1" applyFill="1" applyBorder="1" applyAlignment="1">
      <alignment vertical="center" wrapText="1"/>
    </xf>
    <xf numFmtId="0" fontId="13" fillId="2" borderId="16" xfId="0" applyFont="1" applyFill="1" applyBorder="1" applyAlignment="1">
      <alignment vertical="center" wrapText="1"/>
    </xf>
    <xf numFmtId="176" fontId="13" fillId="2" borderId="16" xfId="0" applyNumberFormat="1" applyFont="1" applyFill="1" applyBorder="1" applyAlignment="1">
      <alignment vertical="center" wrapText="1"/>
    </xf>
    <xf numFmtId="176" fontId="13" fillId="4" borderId="19" xfId="0" applyNumberFormat="1" applyFont="1" applyFill="1" applyBorder="1" applyAlignment="1">
      <alignment vertical="center" wrapText="1"/>
    </xf>
    <xf numFmtId="176" fontId="13" fillId="4" borderId="24" xfId="0" applyNumberFormat="1" applyFont="1" applyFill="1" applyBorder="1" applyAlignment="1">
      <alignment vertical="center" wrapText="1"/>
    </xf>
    <xf numFmtId="176" fontId="13" fillId="4" borderId="11" xfId="0" applyNumberFormat="1" applyFont="1" applyFill="1" applyBorder="1" applyAlignment="1">
      <alignment vertical="center" wrapText="1"/>
    </xf>
    <xf numFmtId="176" fontId="13" fillId="4" borderId="21" xfId="0" applyNumberFormat="1" applyFont="1" applyFill="1" applyBorder="1" applyAlignment="1">
      <alignment vertical="center" wrapText="1"/>
    </xf>
    <xf numFmtId="176" fontId="13" fillId="4" borderId="26" xfId="0" applyNumberFormat="1" applyFont="1" applyFill="1" applyBorder="1" applyAlignment="1">
      <alignment vertical="center" wrapText="1"/>
    </xf>
    <xf numFmtId="176" fontId="13" fillId="4" borderId="16" xfId="0" applyNumberFormat="1" applyFont="1" applyFill="1" applyBorder="1" applyAlignment="1">
      <alignment vertical="center" wrapText="1"/>
    </xf>
    <xf numFmtId="176" fontId="13" fillId="4" borderId="28" xfId="0" applyNumberFormat="1" applyFont="1" applyFill="1" applyBorder="1" applyAlignment="1">
      <alignment vertical="center" wrapText="1"/>
    </xf>
    <xf numFmtId="176" fontId="13" fillId="4" borderId="29" xfId="0" applyNumberFormat="1" applyFont="1" applyFill="1" applyBorder="1" applyAlignment="1">
      <alignment vertical="center" wrapText="1"/>
    </xf>
    <xf numFmtId="176" fontId="13" fillId="4" borderId="5" xfId="0" applyNumberFormat="1" applyFont="1" applyFill="1" applyBorder="1" applyAlignment="1">
      <alignment vertical="center" wrapText="1"/>
    </xf>
    <xf numFmtId="178" fontId="13" fillId="0" borderId="5" xfId="1" applyNumberFormat="1" applyFont="1" applyFill="1" applyBorder="1" applyAlignment="1">
      <alignment vertical="center" wrapText="1"/>
    </xf>
    <xf numFmtId="178" fontId="13" fillId="0" borderId="5" xfId="1" applyNumberFormat="1" applyFont="1" applyFill="1" applyBorder="1" applyAlignment="1">
      <alignment horizontal="center" vertical="center" wrapText="1"/>
    </xf>
    <xf numFmtId="177" fontId="8" fillId="0" borderId="14" xfId="0" applyNumberFormat="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24" fillId="0" borderId="0" xfId="0" applyFont="1" applyFill="1" applyBorder="1" applyAlignment="1">
      <alignment horizontal="center" vertical="center" wrapText="1"/>
    </xf>
    <xf numFmtId="178" fontId="13" fillId="0" borderId="0" xfId="0" applyNumberFormat="1" applyFont="1" applyFill="1" applyAlignment="1">
      <alignment horizontal="center" vertical="center" wrapText="1"/>
    </xf>
    <xf numFmtId="176" fontId="13" fillId="0" borderId="4"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178" fontId="17" fillId="0" borderId="0" xfId="1" applyNumberFormat="1" applyFont="1" applyFill="1" applyAlignment="1">
      <alignment horizontal="center" vertical="center" wrapText="1"/>
    </xf>
    <xf numFmtId="178" fontId="13" fillId="0" borderId="0" xfId="1" applyNumberFormat="1" applyFont="1" applyFill="1" applyAlignment="1">
      <alignment horizontal="center" vertical="center" wrapText="1"/>
    </xf>
    <xf numFmtId="178" fontId="6" fillId="0" borderId="3" xfId="1" applyNumberFormat="1" applyFont="1" applyFill="1" applyBorder="1" applyAlignment="1">
      <alignment vertical="center" wrapText="1"/>
    </xf>
    <xf numFmtId="0" fontId="6" fillId="0" borderId="3" xfId="0" applyFont="1" applyFill="1" applyBorder="1" applyAlignment="1">
      <alignment vertical="center" wrapText="1"/>
    </xf>
    <xf numFmtId="177" fontId="9" fillId="0" borderId="30" xfId="0" applyNumberFormat="1" applyFont="1" applyFill="1" applyBorder="1" applyAlignment="1">
      <alignment vertical="center" wrapText="1"/>
    </xf>
    <xf numFmtId="177" fontId="8" fillId="0" borderId="30" xfId="0" applyNumberFormat="1" applyFont="1" applyFill="1" applyBorder="1" applyAlignment="1">
      <alignment vertical="center" wrapText="1"/>
    </xf>
    <xf numFmtId="0" fontId="0" fillId="0" borderId="0" xfId="0" applyAlignment="1">
      <alignment horizontal="center" vertical="center"/>
    </xf>
    <xf numFmtId="177" fontId="8" fillId="0" borderId="11"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0" fontId="0" fillId="0" borderId="3" xfId="0" applyBorder="1">
      <alignment vertical="center"/>
    </xf>
    <xf numFmtId="0" fontId="0" fillId="0" borderId="8" xfId="0" applyBorder="1">
      <alignment vertical="center"/>
    </xf>
    <xf numFmtId="0" fontId="0" fillId="0" borderId="14" xfId="0" applyBorder="1">
      <alignment vertical="center"/>
    </xf>
    <xf numFmtId="0" fontId="0" fillId="0" borderId="31" xfId="0" applyBorder="1">
      <alignment vertical="center"/>
    </xf>
    <xf numFmtId="177" fontId="9" fillId="0" borderId="3" xfId="0" applyNumberFormat="1" applyFont="1" applyFill="1" applyBorder="1" applyAlignment="1">
      <alignment horizontal="left" vertical="center" wrapText="1"/>
    </xf>
    <xf numFmtId="178" fontId="6" fillId="0" borderId="3" xfId="1" applyNumberFormat="1" applyFont="1" applyFill="1" applyBorder="1" applyAlignment="1">
      <alignment horizontal="center" vertical="center" wrapText="1"/>
    </xf>
    <xf numFmtId="0" fontId="23" fillId="7" borderId="3" xfId="0" applyFont="1" applyFill="1" applyBorder="1" applyAlignment="1">
      <alignment horizontal="center" vertical="center" wrapText="1"/>
    </xf>
    <xf numFmtId="177" fontId="23" fillId="7" borderId="3" xfId="0" applyNumberFormat="1" applyFont="1" applyFill="1" applyBorder="1" applyAlignment="1">
      <alignment horizontal="center" vertical="center" wrapText="1"/>
    </xf>
    <xf numFmtId="0" fontId="24" fillId="7"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8" xfId="0" applyFont="1" applyFill="1" applyBorder="1" applyAlignment="1">
      <alignment horizontal="center" vertical="center" wrapText="1"/>
    </xf>
    <xf numFmtId="177" fontId="8" fillId="0" borderId="32" xfId="0" applyNumberFormat="1" applyFont="1" applyFill="1" applyBorder="1" applyAlignment="1">
      <alignment vertical="center" wrapText="1"/>
    </xf>
    <xf numFmtId="0" fontId="5" fillId="8" borderId="14" xfId="0" applyFont="1" applyFill="1" applyBorder="1" applyAlignment="1">
      <alignment vertical="center" wrapText="1"/>
    </xf>
    <xf numFmtId="0" fontId="5" fillId="8" borderId="17" xfId="0" applyFont="1" applyFill="1" applyBorder="1" applyAlignment="1">
      <alignment vertical="center" wrapText="1"/>
    </xf>
    <xf numFmtId="0" fontId="5" fillId="9" borderId="14" xfId="0" applyFont="1" applyFill="1" applyBorder="1" applyAlignment="1">
      <alignment vertical="center" wrapText="1"/>
    </xf>
    <xf numFmtId="0" fontId="5" fillId="11" borderId="14" xfId="0" applyFont="1" applyFill="1" applyBorder="1" applyAlignment="1">
      <alignment vertical="center" wrapText="1"/>
    </xf>
    <xf numFmtId="0" fontId="5" fillId="9" borderId="32" xfId="0" applyFont="1" applyFill="1" applyBorder="1" applyAlignment="1">
      <alignment vertical="center" wrapText="1"/>
    </xf>
    <xf numFmtId="0" fontId="5" fillId="11" borderId="32" xfId="0" applyFont="1" applyFill="1" applyBorder="1" applyAlignment="1">
      <alignment vertical="center" wrapText="1"/>
    </xf>
    <xf numFmtId="0" fontId="5" fillId="12" borderId="14" xfId="0" applyFont="1" applyFill="1" applyBorder="1" applyAlignment="1">
      <alignment vertical="center" wrapText="1"/>
    </xf>
    <xf numFmtId="0" fontId="5" fillId="12" borderId="17" xfId="0" applyFont="1" applyFill="1" applyBorder="1" applyAlignment="1">
      <alignment vertical="center" wrapText="1"/>
    </xf>
    <xf numFmtId="0" fontId="5" fillId="0" borderId="4" xfId="0" applyFont="1" applyFill="1" applyBorder="1" applyAlignment="1">
      <alignment vertical="center" wrapText="1"/>
    </xf>
    <xf numFmtId="0" fontId="23" fillId="7" borderId="9" xfId="0" applyFont="1" applyFill="1" applyBorder="1" applyAlignment="1">
      <alignment horizontal="center" vertical="center" wrapText="1"/>
    </xf>
    <xf numFmtId="0" fontId="23" fillId="7" borderId="2" xfId="0" applyFont="1" applyFill="1" applyBorder="1" applyAlignment="1">
      <alignment horizontal="center" vertical="center" wrapText="1"/>
    </xf>
    <xf numFmtId="176" fontId="23" fillId="7" borderId="4" xfId="0" applyNumberFormat="1" applyFont="1" applyFill="1" applyBorder="1" applyAlignment="1">
      <alignment horizontal="center" vertical="center" wrapText="1"/>
    </xf>
    <xf numFmtId="176" fontId="23" fillId="7" borderId="2" xfId="0" applyNumberFormat="1" applyFont="1" applyFill="1" applyBorder="1" applyAlignment="1">
      <alignment horizontal="center" vertical="center" wrapText="1"/>
    </xf>
    <xf numFmtId="0" fontId="23" fillId="7" borderId="4" xfId="0" applyFont="1" applyFill="1" applyBorder="1" applyAlignment="1">
      <alignment horizontal="center" vertical="center" wrapText="1"/>
    </xf>
    <xf numFmtId="177" fontId="23" fillId="7" borderId="4" xfId="0" applyNumberFormat="1" applyFont="1" applyFill="1" applyBorder="1" applyAlignment="1">
      <alignment horizontal="center" vertical="center" wrapText="1"/>
    </xf>
    <xf numFmtId="176" fontId="5" fillId="8" borderId="11" xfId="0" applyNumberFormat="1" applyFont="1" applyFill="1" applyBorder="1" applyAlignment="1">
      <alignment vertical="center" wrapText="1"/>
    </xf>
    <xf numFmtId="176" fontId="4" fillId="8" borderId="11" xfId="0" applyNumberFormat="1" applyFont="1" applyFill="1" applyBorder="1" applyAlignment="1">
      <alignment vertical="center" wrapText="1"/>
    </xf>
    <xf numFmtId="176" fontId="5" fillId="8" borderId="3" xfId="0" applyNumberFormat="1" applyFont="1" applyFill="1" applyBorder="1" applyAlignment="1">
      <alignment vertical="center" wrapText="1"/>
    </xf>
    <xf numFmtId="0" fontId="4" fillId="8" borderId="3" xfId="0" applyFont="1" applyFill="1" applyBorder="1" applyAlignment="1">
      <alignment vertical="center" wrapText="1"/>
    </xf>
    <xf numFmtId="177" fontId="5" fillId="8" borderId="3" xfId="0" applyNumberFormat="1" applyFont="1" applyFill="1" applyBorder="1" applyAlignment="1">
      <alignment vertical="center" wrapText="1"/>
    </xf>
    <xf numFmtId="176" fontId="4" fillId="8" borderId="3" xfId="0" applyNumberFormat="1" applyFont="1" applyFill="1" applyBorder="1" applyAlignment="1">
      <alignment vertical="center" wrapText="1"/>
    </xf>
    <xf numFmtId="177" fontId="4" fillId="8" borderId="3" xfId="0" applyNumberFormat="1" applyFont="1" applyFill="1" applyBorder="1" applyAlignment="1">
      <alignment vertical="center" wrapText="1"/>
    </xf>
    <xf numFmtId="176" fontId="28" fillId="8" borderId="3" xfId="0" applyNumberFormat="1" applyFont="1" applyFill="1" applyBorder="1" applyAlignment="1">
      <alignment vertical="center" wrapText="1"/>
    </xf>
    <xf numFmtId="176" fontId="5" fillId="8" borderId="16" xfId="0" applyNumberFormat="1" applyFont="1" applyFill="1" applyBorder="1" applyAlignment="1">
      <alignment vertical="center" wrapText="1"/>
    </xf>
    <xf numFmtId="177" fontId="5" fillId="8" borderId="16" xfId="0" applyNumberFormat="1" applyFont="1" applyFill="1" applyBorder="1" applyAlignment="1">
      <alignment vertical="center" wrapText="1"/>
    </xf>
    <xf numFmtId="176" fontId="5" fillId="9" borderId="11" xfId="0" applyNumberFormat="1" applyFont="1" applyFill="1" applyBorder="1" applyAlignment="1">
      <alignment vertical="center" wrapText="1"/>
    </xf>
    <xf numFmtId="176" fontId="4" fillId="9" borderId="11" xfId="0" applyNumberFormat="1" applyFont="1" applyFill="1" applyBorder="1" applyAlignment="1">
      <alignment vertical="center" wrapText="1"/>
    </xf>
    <xf numFmtId="176" fontId="5" fillId="9" borderId="3" xfId="0" applyNumberFormat="1" applyFont="1" applyFill="1" applyBorder="1" applyAlignment="1">
      <alignment vertical="center" wrapText="1"/>
    </xf>
    <xf numFmtId="0" fontId="4" fillId="9" borderId="3" xfId="0" applyFont="1" applyFill="1" applyBorder="1" applyAlignment="1">
      <alignment vertical="center" wrapText="1"/>
    </xf>
    <xf numFmtId="177" fontId="5" fillId="9" borderId="3" xfId="0" applyNumberFormat="1" applyFont="1" applyFill="1" applyBorder="1" applyAlignment="1">
      <alignment vertical="center" wrapText="1"/>
    </xf>
    <xf numFmtId="176" fontId="4" fillId="9" borderId="3" xfId="0" applyNumberFormat="1" applyFont="1" applyFill="1" applyBorder="1" applyAlignment="1">
      <alignment vertical="center" wrapText="1"/>
    </xf>
    <xf numFmtId="177" fontId="4" fillId="9" borderId="3" xfId="0" applyNumberFormat="1" applyFont="1" applyFill="1" applyBorder="1" applyAlignment="1">
      <alignment vertical="center" wrapText="1"/>
    </xf>
    <xf numFmtId="176" fontId="5" fillId="9" borderId="4" xfId="0" applyNumberFormat="1" applyFont="1" applyFill="1" applyBorder="1" applyAlignment="1">
      <alignment vertical="center" wrapText="1"/>
    </xf>
    <xf numFmtId="177" fontId="5" fillId="9" borderId="4" xfId="0" applyNumberFormat="1" applyFont="1" applyFill="1" applyBorder="1" applyAlignment="1">
      <alignment vertical="center" wrapText="1"/>
    </xf>
    <xf numFmtId="176" fontId="5" fillId="11" borderId="11" xfId="0" applyNumberFormat="1" applyFont="1" applyFill="1" applyBorder="1" applyAlignment="1">
      <alignment vertical="center" wrapText="1"/>
    </xf>
    <xf numFmtId="176" fontId="4" fillId="11" borderId="11" xfId="0" applyNumberFormat="1" applyFont="1" applyFill="1" applyBorder="1" applyAlignment="1">
      <alignment vertical="center" wrapText="1"/>
    </xf>
    <xf numFmtId="176" fontId="5" fillId="11" borderId="3" xfId="0" applyNumberFormat="1" applyFont="1" applyFill="1" applyBorder="1" applyAlignment="1">
      <alignment vertical="center" wrapText="1"/>
    </xf>
    <xf numFmtId="0" fontId="4" fillId="11" borderId="3" xfId="0" applyFont="1" applyFill="1" applyBorder="1" applyAlignment="1">
      <alignment vertical="center" wrapText="1"/>
    </xf>
    <xf numFmtId="177" fontId="5" fillId="11" borderId="3" xfId="0" applyNumberFormat="1" applyFont="1" applyFill="1" applyBorder="1" applyAlignment="1">
      <alignment vertical="center" wrapText="1"/>
    </xf>
    <xf numFmtId="176" fontId="4" fillId="11" borderId="3" xfId="0" applyNumberFormat="1" applyFont="1" applyFill="1" applyBorder="1" applyAlignment="1">
      <alignment vertical="center" wrapText="1"/>
    </xf>
    <xf numFmtId="177" fontId="4" fillId="11" borderId="3" xfId="0" applyNumberFormat="1" applyFont="1" applyFill="1" applyBorder="1" applyAlignment="1">
      <alignment vertical="center" wrapText="1"/>
    </xf>
    <xf numFmtId="0" fontId="5" fillId="11" borderId="3" xfId="0" applyFont="1" applyFill="1" applyBorder="1" applyAlignment="1">
      <alignment vertical="center" wrapText="1"/>
    </xf>
    <xf numFmtId="176" fontId="5" fillId="11" borderId="4" xfId="0" applyNumberFormat="1" applyFont="1" applyFill="1" applyBorder="1" applyAlignment="1">
      <alignment vertical="center" wrapText="1"/>
    </xf>
    <xf numFmtId="176" fontId="4" fillId="11" borderId="4" xfId="0" applyNumberFormat="1" applyFont="1" applyFill="1" applyBorder="1" applyAlignment="1">
      <alignment horizontal="right" vertical="center" wrapText="1"/>
    </xf>
    <xf numFmtId="177" fontId="5" fillId="11" borderId="4" xfId="0" applyNumberFormat="1" applyFont="1" applyFill="1" applyBorder="1" applyAlignment="1">
      <alignment vertical="center" wrapText="1"/>
    </xf>
    <xf numFmtId="176" fontId="5" fillId="12" borderId="11" xfId="0" applyNumberFormat="1" applyFont="1" applyFill="1" applyBorder="1" applyAlignment="1">
      <alignment vertical="center" wrapText="1"/>
    </xf>
    <xf numFmtId="176" fontId="4" fillId="12" borderId="11" xfId="0" applyNumberFormat="1" applyFont="1" applyFill="1" applyBorder="1" applyAlignment="1">
      <alignment vertical="center" wrapText="1"/>
    </xf>
    <xf numFmtId="176" fontId="28" fillId="12" borderId="11" xfId="0" applyNumberFormat="1" applyFont="1" applyFill="1" applyBorder="1" applyAlignment="1">
      <alignment vertical="center" wrapText="1"/>
    </xf>
    <xf numFmtId="176" fontId="5" fillId="12" borderId="3" xfId="0" applyNumberFormat="1" applyFont="1" applyFill="1" applyBorder="1" applyAlignment="1">
      <alignment vertical="center" wrapText="1"/>
    </xf>
    <xf numFmtId="0" fontId="4" fillId="12" borderId="3" xfId="0" applyFont="1" applyFill="1" applyBorder="1" applyAlignment="1">
      <alignment vertical="center" wrapText="1"/>
    </xf>
    <xf numFmtId="177" fontId="5" fillId="12" borderId="3" xfId="0" applyNumberFormat="1" applyFont="1" applyFill="1" applyBorder="1" applyAlignment="1">
      <alignment vertical="center" wrapText="1"/>
    </xf>
    <xf numFmtId="177" fontId="4" fillId="12" borderId="3" xfId="0" applyNumberFormat="1" applyFont="1" applyFill="1" applyBorder="1" applyAlignment="1">
      <alignment vertical="center" wrapText="1"/>
    </xf>
    <xf numFmtId="0" fontId="5" fillId="12" borderId="3" xfId="0" applyFont="1" applyFill="1" applyBorder="1" applyAlignment="1">
      <alignment vertical="center" wrapText="1"/>
    </xf>
    <xf numFmtId="176" fontId="4" fillId="12" borderId="3" xfId="0" applyNumberFormat="1" applyFont="1" applyFill="1" applyBorder="1" applyAlignment="1">
      <alignment vertical="center" wrapText="1"/>
    </xf>
    <xf numFmtId="176" fontId="5" fillId="12" borderId="16" xfId="0" applyNumberFormat="1" applyFont="1" applyFill="1" applyBorder="1" applyAlignment="1">
      <alignment vertical="center" wrapText="1"/>
    </xf>
    <xf numFmtId="176" fontId="4" fillId="12" borderId="16" xfId="0" applyNumberFormat="1" applyFont="1" applyFill="1" applyBorder="1" applyAlignment="1">
      <alignment horizontal="left" vertical="center" wrapText="1"/>
    </xf>
    <xf numFmtId="0" fontId="4" fillId="12" borderId="16" xfId="0" applyFont="1" applyFill="1" applyBorder="1" applyAlignment="1">
      <alignment vertical="center" wrapText="1"/>
    </xf>
    <xf numFmtId="177" fontId="5" fillId="12" borderId="16" xfId="0" applyNumberFormat="1" applyFont="1" applyFill="1" applyBorder="1" applyAlignment="1">
      <alignment vertical="center" wrapText="1"/>
    </xf>
    <xf numFmtId="176" fontId="5" fillId="0" borderId="6" xfId="0" applyNumberFormat="1" applyFont="1" applyFill="1" applyBorder="1" applyAlignment="1">
      <alignment vertical="center" wrapText="1"/>
    </xf>
    <xf numFmtId="176" fontId="4" fillId="0" borderId="6" xfId="0" applyNumberFormat="1" applyFont="1" applyFill="1" applyBorder="1" applyAlignment="1">
      <alignment vertical="center" wrapText="1"/>
    </xf>
    <xf numFmtId="177" fontId="5" fillId="0" borderId="6" xfId="0" applyNumberFormat="1" applyFont="1" applyFill="1" applyBorder="1" applyAlignment="1">
      <alignment vertical="center" wrapText="1"/>
    </xf>
    <xf numFmtId="177" fontId="4" fillId="0" borderId="6" xfId="0" applyNumberFormat="1" applyFont="1" applyFill="1" applyBorder="1" applyAlignment="1">
      <alignment vertical="center" wrapText="1"/>
    </xf>
    <xf numFmtId="0" fontId="5" fillId="0" borderId="6" xfId="0" applyFont="1" applyFill="1" applyBorder="1" applyAlignment="1">
      <alignment vertical="center" wrapText="1"/>
    </xf>
    <xf numFmtId="177" fontId="5" fillId="0" borderId="3" xfId="0" applyNumberFormat="1" applyFont="1" applyFill="1" applyBorder="1" applyAlignment="1">
      <alignment vertical="center" wrapText="1"/>
    </xf>
    <xf numFmtId="177" fontId="4" fillId="0" borderId="3" xfId="0" applyNumberFormat="1" applyFont="1" applyFill="1" applyBorder="1" applyAlignment="1">
      <alignment vertical="center" wrapText="1"/>
    </xf>
    <xf numFmtId="176" fontId="4" fillId="0" borderId="3" xfId="0" applyNumberFormat="1" applyFont="1" applyFill="1" applyBorder="1" applyAlignment="1">
      <alignment vertical="center" wrapText="1"/>
    </xf>
    <xf numFmtId="176" fontId="5" fillId="0" borderId="4" xfId="0" applyNumberFormat="1" applyFont="1" applyFill="1" applyBorder="1" applyAlignment="1">
      <alignment vertical="center" wrapText="1"/>
    </xf>
    <xf numFmtId="177" fontId="5" fillId="0" borderId="4" xfId="0" applyNumberFormat="1" applyFont="1" applyFill="1" applyBorder="1" applyAlignment="1">
      <alignment vertical="center" wrapText="1"/>
    </xf>
    <xf numFmtId="0" fontId="26" fillId="10" borderId="35" xfId="0" applyFont="1" applyFill="1" applyBorder="1" applyAlignment="1">
      <alignment horizontal="center" vertical="center" wrapText="1"/>
    </xf>
    <xf numFmtId="176" fontId="5" fillId="10" borderId="11" xfId="0" applyNumberFormat="1" applyFont="1" applyFill="1" applyBorder="1" applyAlignment="1">
      <alignment vertical="center" wrapText="1"/>
    </xf>
    <xf numFmtId="176" fontId="4" fillId="10" borderId="11" xfId="0" applyNumberFormat="1" applyFont="1" applyFill="1" applyBorder="1" applyAlignment="1">
      <alignment vertical="center" wrapText="1"/>
    </xf>
    <xf numFmtId="177" fontId="5" fillId="10" borderId="11" xfId="0" applyNumberFormat="1" applyFont="1" applyFill="1" applyBorder="1" applyAlignment="1">
      <alignment vertical="center" wrapText="1"/>
    </xf>
    <xf numFmtId="177" fontId="4" fillId="10" borderId="11" xfId="0" applyNumberFormat="1" applyFont="1" applyFill="1" applyBorder="1" applyAlignment="1">
      <alignment vertical="center" wrapText="1"/>
    </xf>
    <xf numFmtId="0" fontId="5" fillId="10" borderId="12" xfId="0" applyFont="1" applyFill="1" applyBorder="1" applyAlignment="1">
      <alignment vertical="center" wrapText="1"/>
    </xf>
    <xf numFmtId="177" fontId="31" fillId="12" borderId="11" xfId="0" applyNumberFormat="1" applyFont="1" applyFill="1" applyBorder="1" applyAlignment="1">
      <alignment vertical="center" wrapText="1"/>
    </xf>
    <xf numFmtId="178" fontId="31" fillId="12" borderId="12" xfId="1" applyNumberFormat="1" applyFont="1" applyFill="1" applyBorder="1" applyAlignment="1">
      <alignment vertical="center" wrapText="1"/>
    </xf>
    <xf numFmtId="177" fontId="31" fillId="11" borderId="3" xfId="0" applyNumberFormat="1" applyFont="1" applyFill="1" applyBorder="1" applyAlignment="1">
      <alignment vertical="center" wrapText="1"/>
    </xf>
    <xf numFmtId="178" fontId="31" fillId="11" borderId="14" xfId="1" applyNumberFormat="1" applyFont="1" applyFill="1" applyBorder="1" applyAlignment="1">
      <alignment horizontal="center" vertical="center" wrapText="1"/>
    </xf>
    <xf numFmtId="177" fontId="31" fillId="11" borderId="11" xfId="0" applyNumberFormat="1" applyFont="1" applyFill="1" applyBorder="1" applyAlignment="1">
      <alignment vertical="center" wrapText="1"/>
    </xf>
    <xf numFmtId="0" fontId="31" fillId="11" borderId="12" xfId="0" applyFont="1" applyFill="1" applyBorder="1" applyAlignment="1">
      <alignment vertical="center" wrapText="1"/>
    </xf>
    <xf numFmtId="177" fontId="31" fillId="9" borderId="3" xfId="0" applyNumberFormat="1" applyFont="1" applyFill="1" applyBorder="1" applyAlignment="1">
      <alignment vertical="center" wrapText="1"/>
    </xf>
    <xf numFmtId="178" fontId="31" fillId="9" borderId="14" xfId="1" applyNumberFormat="1" applyFont="1" applyFill="1" applyBorder="1" applyAlignment="1">
      <alignment horizontal="center" vertical="center" wrapText="1"/>
    </xf>
    <xf numFmtId="177" fontId="31" fillId="9" borderId="11" xfId="0" applyNumberFormat="1" applyFont="1" applyFill="1" applyBorder="1" applyAlignment="1">
      <alignment vertical="center" wrapText="1"/>
    </xf>
    <xf numFmtId="0" fontId="31" fillId="9" borderId="12" xfId="0" applyFont="1" applyFill="1" applyBorder="1" applyAlignment="1">
      <alignment vertical="center" wrapText="1"/>
    </xf>
    <xf numFmtId="177" fontId="31" fillId="8" borderId="3" xfId="0" applyNumberFormat="1" applyFont="1" applyFill="1" applyBorder="1" applyAlignment="1">
      <alignment vertical="center" wrapText="1"/>
    </xf>
    <xf numFmtId="0" fontId="31" fillId="8" borderId="14" xfId="0" applyFont="1" applyFill="1" applyBorder="1" applyAlignment="1">
      <alignment vertical="center" wrapText="1"/>
    </xf>
    <xf numFmtId="177" fontId="31" fillId="8" borderId="11" xfId="0" applyNumberFormat="1" applyFont="1" applyFill="1" applyBorder="1" applyAlignment="1">
      <alignment vertical="center" wrapText="1"/>
    </xf>
    <xf numFmtId="178" fontId="31" fillId="8" borderId="12" xfId="1" applyNumberFormat="1" applyFont="1" applyFill="1" applyBorder="1" applyAlignment="1">
      <alignment vertical="center" wrapText="1"/>
    </xf>
    <xf numFmtId="0" fontId="10"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26" fillId="9" borderId="34"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6" fillId="12" borderId="10" xfId="0" applyFont="1" applyFill="1" applyBorder="1" applyAlignment="1">
      <alignment horizontal="center" vertical="center" wrapText="1"/>
    </xf>
    <xf numFmtId="0" fontId="26" fillId="12" borderId="13" xfId="0" applyFont="1" applyFill="1" applyBorder="1" applyAlignment="1">
      <alignment horizontal="center" vertical="center" wrapText="1"/>
    </xf>
    <xf numFmtId="0" fontId="26" fillId="12" borderId="15"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7" fillId="12" borderId="16"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1" borderId="34" xfId="0" applyFont="1" applyFill="1" applyBorder="1" applyAlignment="1">
      <alignment horizontal="center" vertical="center" wrapText="1"/>
    </xf>
    <xf numFmtId="0" fontId="27" fillId="11" borderId="11" xfId="0" applyFont="1" applyFill="1" applyBorder="1" applyAlignment="1">
      <alignment horizontal="center" vertical="center" wrapText="1"/>
    </xf>
    <xf numFmtId="0" fontId="27" fillId="11" borderId="3" xfId="0" applyFont="1" applyFill="1" applyBorder="1" applyAlignment="1">
      <alignment horizontal="center" vertical="center" wrapText="1"/>
    </xf>
    <xf numFmtId="0" fontId="27" fillId="11" borderId="4"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6" fillId="8" borderId="1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10" borderId="36" xfId="0" applyFont="1" applyFill="1" applyBorder="1" applyAlignment="1">
      <alignment horizontal="center" vertical="center" wrapText="1"/>
    </xf>
    <xf numFmtId="0" fontId="27" fillId="10" borderId="4" xfId="0" applyFont="1" applyFill="1" applyBorder="1" applyAlignment="1">
      <alignment horizontal="center" vertical="center" wrapText="1"/>
    </xf>
    <xf numFmtId="176" fontId="5" fillId="10" borderId="4" xfId="0" applyNumberFormat="1" applyFont="1" applyFill="1" applyBorder="1" applyAlignment="1">
      <alignment vertical="center" wrapText="1"/>
    </xf>
    <xf numFmtId="177" fontId="5" fillId="10" borderId="4" xfId="0" applyNumberFormat="1" applyFont="1" applyFill="1" applyBorder="1" applyAlignment="1">
      <alignment vertical="center" wrapText="1"/>
    </xf>
    <xf numFmtId="0" fontId="5" fillId="10" borderId="32" xfId="0" applyFont="1" applyFill="1" applyBorder="1" applyAlignment="1">
      <alignment vertical="center" wrapText="1"/>
    </xf>
    <xf numFmtId="177" fontId="31" fillId="8" borderId="11" xfId="0" applyNumberFormat="1" applyFont="1" applyFill="1" applyBorder="1" applyAlignment="1">
      <alignment horizontal="left" vertical="center" wrapText="1"/>
    </xf>
    <xf numFmtId="177" fontId="5" fillId="8" borderId="3" xfId="0" applyNumberFormat="1" applyFont="1" applyFill="1" applyBorder="1" applyAlignment="1">
      <alignment horizontal="left" vertical="center" wrapText="1"/>
    </xf>
    <xf numFmtId="177" fontId="31" fillId="8" borderId="3" xfId="0" applyNumberFormat="1" applyFont="1" applyFill="1" applyBorder="1" applyAlignment="1">
      <alignment horizontal="left" vertical="center" wrapText="1"/>
    </xf>
    <xf numFmtId="177" fontId="4" fillId="8" borderId="3" xfId="0" applyNumberFormat="1" applyFont="1" applyFill="1" applyBorder="1" applyAlignment="1">
      <alignment horizontal="left" vertical="center" wrapText="1"/>
    </xf>
    <xf numFmtId="177" fontId="5" fillId="8" borderId="16" xfId="0" applyNumberFormat="1" applyFont="1" applyFill="1" applyBorder="1" applyAlignment="1">
      <alignment horizontal="left" vertical="center" wrapText="1"/>
    </xf>
    <xf numFmtId="177" fontId="31" fillId="9" borderId="11" xfId="0" applyNumberFormat="1" applyFont="1" applyFill="1" applyBorder="1" applyAlignment="1">
      <alignment horizontal="left" vertical="center" wrapText="1"/>
    </xf>
    <xf numFmtId="177" fontId="5" fillId="9" borderId="3" xfId="0" applyNumberFormat="1" applyFont="1" applyFill="1" applyBorder="1" applyAlignment="1">
      <alignment horizontal="left" vertical="center" wrapText="1"/>
    </xf>
    <xf numFmtId="177" fontId="4" fillId="9" borderId="3" xfId="0" applyNumberFormat="1" applyFont="1" applyFill="1" applyBorder="1" applyAlignment="1">
      <alignment horizontal="left" vertical="center" wrapText="1"/>
    </xf>
    <xf numFmtId="177" fontId="31" fillId="9" borderId="3" xfId="0" applyNumberFormat="1" applyFont="1" applyFill="1" applyBorder="1" applyAlignment="1">
      <alignment horizontal="left" vertical="center" wrapText="1"/>
    </xf>
    <xf numFmtId="177" fontId="5" fillId="9" borderId="4" xfId="0" applyNumberFormat="1" applyFont="1" applyFill="1" applyBorder="1" applyAlignment="1">
      <alignment horizontal="left" vertical="center" wrapText="1"/>
    </xf>
    <xf numFmtId="177" fontId="31" fillId="11" borderId="11" xfId="0" applyNumberFormat="1" applyFont="1" applyFill="1" applyBorder="1" applyAlignment="1">
      <alignment horizontal="left" vertical="center" wrapText="1"/>
    </xf>
    <xf numFmtId="177" fontId="5" fillId="11" borderId="3" xfId="0" applyNumberFormat="1" applyFont="1" applyFill="1" applyBorder="1" applyAlignment="1">
      <alignment horizontal="left" vertical="center" wrapText="1"/>
    </xf>
    <xf numFmtId="177" fontId="31" fillId="11" borderId="3" xfId="0" applyNumberFormat="1" applyFont="1" applyFill="1" applyBorder="1" applyAlignment="1">
      <alignment horizontal="left" vertical="center" wrapText="1"/>
    </xf>
    <xf numFmtId="177" fontId="4" fillId="11" borderId="3" xfId="0" applyNumberFormat="1" applyFont="1" applyFill="1" applyBorder="1" applyAlignment="1">
      <alignment horizontal="left" vertical="center" wrapText="1"/>
    </xf>
    <xf numFmtId="177" fontId="5" fillId="11" borderId="4" xfId="0" applyNumberFormat="1" applyFont="1" applyFill="1" applyBorder="1" applyAlignment="1">
      <alignment horizontal="left" vertical="center" wrapText="1"/>
    </xf>
    <xf numFmtId="177" fontId="31" fillId="12" borderId="11" xfId="0" applyNumberFormat="1" applyFont="1" applyFill="1" applyBorder="1" applyAlignment="1">
      <alignment horizontal="left" vertical="center" wrapText="1"/>
    </xf>
    <xf numFmtId="177" fontId="4" fillId="12" borderId="3" xfId="0" applyNumberFormat="1" applyFont="1" applyFill="1" applyBorder="1" applyAlignment="1">
      <alignment horizontal="left" vertical="center" wrapText="1"/>
    </xf>
    <xf numFmtId="177" fontId="5" fillId="12" borderId="16" xfId="0" applyNumberFormat="1" applyFont="1" applyFill="1" applyBorder="1" applyAlignment="1">
      <alignment horizontal="left" vertical="center" wrapText="1"/>
    </xf>
    <xf numFmtId="177" fontId="4" fillId="0" borderId="6" xfId="0" applyNumberFormat="1" applyFont="1" applyFill="1" applyBorder="1" applyAlignment="1">
      <alignment horizontal="left" vertical="center" wrapText="1"/>
    </xf>
    <xf numFmtId="177" fontId="4" fillId="0" borderId="3" xfId="0" applyNumberFormat="1" applyFont="1" applyFill="1" applyBorder="1" applyAlignment="1">
      <alignment horizontal="left" vertical="center" wrapText="1"/>
    </xf>
    <xf numFmtId="177" fontId="5" fillId="0" borderId="4" xfId="0" applyNumberFormat="1" applyFont="1" applyFill="1" applyBorder="1" applyAlignment="1">
      <alignment horizontal="left" vertical="center" wrapText="1"/>
    </xf>
    <xf numFmtId="177" fontId="4" fillId="10" borderId="11" xfId="0" applyNumberFormat="1" applyFont="1" applyFill="1" applyBorder="1" applyAlignment="1">
      <alignment horizontal="left" vertical="center" wrapText="1"/>
    </xf>
    <xf numFmtId="177" fontId="5" fillId="10" borderId="4" xfId="0" applyNumberFormat="1" applyFont="1" applyFill="1" applyBorder="1" applyAlignment="1">
      <alignment horizontal="left" vertical="center" wrapText="1"/>
    </xf>
    <xf numFmtId="177" fontId="9" fillId="0" borderId="0" xfId="0" applyNumberFormat="1" applyFont="1" applyFill="1" applyBorder="1" applyAlignment="1">
      <alignment horizontal="left" vertical="center" wrapText="1"/>
    </xf>
    <xf numFmtId="177" fontId="5" fillId="0" borderId="0"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center" wrapText="1"/>
    </xf>
    <xf numFmtId="177" fontId="23" fillId="7" borderId="9" xfId="0" applyNumberFormat="1" applyFont="1" applyFill="1" applyBorder="1" applyAlignment="1">
      <alignment horizontal="center" vertical="center" wrapText="1"/>
    </xf>
    <xf numFmtId="178" fontId="31" fillId="8" borderId="23" xfId="1" applyNumberFormat="1" applyFont="1" applyFill="1" applyBorder="1" applyAlignment="1">
      <alignment vertical="center" wrapText="1"/>
    </xf>
    <xf numFmtId="0" fontId="5" fillId="8" borderId="7" xfId="0" applyFont="1" applyFill="1" applyBorder="1" applyAlignment="1">
      <alignment vertical="center" wrapText="1"/>
    </xf>
    <xf numFmtId="0" fontId="31" fillId="8" borderId="7" xfId="0" applyFont="1" applyFill="1" applyBorder="1" applyAlignment="1">
      <alignment vertical="center" wrapText="1"/>
    </xf>
    <xf numFmtId="0" fontId="5" fillId="8" borderId="25" xfId="0" applyFont="1" applyFill="1" applyBorder="1" applyAlignment="1">
      <alignment vertical="center" wrapText="1"/>
    </xf>
    <xf numFmtId="0" fontId="31" fillId="9" borderId="23" xfId="0" applyFont="1" applyFill="1" applyBorder="1" applyAlignment="1">
      <alignment vertical="center" wrapText="1"/>
    </xf>
    <xf numFmtId="0" fontId="5" fillId="9" borderId="7" xfId="0" applyFont="1" applyFill="1" applyBorder="1" applyAlignment="1">
      <alignment vertical="center" wrapText="1"/>
    </xf>
    <xf numFmtId="178" fontId="31" fillId="9" borderId="7" xfId="1" applyNumberFormat="1" applyFont="1" applyFill="1" applyBorder="1" applyAlignment="1">
      <alignment horizontal="center" vertical="center" wrapText="1"/>
    </xf>
    <xf numFmtId="0" fontId="5" fillId="9" borderId="9" xfId="0" applyFont="1" applyFill="1" applyBorder="1" applyAlignment="1">
      <alignment vertical="center" wrapText="1"/>
    </xf>
    <xf numFmtId="0" fontId="31" fillId="11" borderId="23" xfId="0" applyFont="1" applyFill="1" applyBorder="1" applyAlignment="1">
      <alignment vertical="center" wrapText="1"/>
    </xf>
    <xf numFmtId="0" fontId="5" fillId="11" borderId="7" xfId="0" applyFont="1" applyFill="1" applyBorder="1" applyAlignment="1">
      <alignment vertical="center" wrapText="1"/>
    </xf>
    <xf numFmtId="178" fontId="31" fillId="11" borderId="7" xfId="1" applyNumberFormat="1" applyFont="1" applyFill="1" applyBorder="1" applyAlignment="1">
      <alignment horizontal="center" vertical="center" wrapText="1"/>
    </xf>
    <xf numFmtId="0" fontId="5" fillId="11" borderId="9" xfId="0" applyFont="1" applyFill="1" applyBorder="1" applyAlignment="1">
      <alignment vertical="center" wrapText="1"/>
    </xf>
    <xf numFmtId="178" fontId="31" fillId="12" borderId="23" xfId="1" applyNumberFormat="1" applyFont="1" applyFill="1" applyBorder="1" applyAlignment="1">
      <alignment vertical="center" wrapText="1"/>
    </xf>
    <xf numFmtId="0" fontId="5" fillId="12" borderId="7" xfId="0" applyFont="1" applyFill="1" applyBorder="1" applyAlignment="1">
      <alignment vertical="center" wrapText="1"/>
    </xf>
    <xf numFmtId="0" fontId="5" fillId="12" borderId="25" xfId="0" applyFont="1" applyFill="1" applyBorder="1" applyAlignment="1">
      <alignment vertical="center" wrapText="1"/>
    </xf>
    <xf numFmtId="0" fontId="5" fillId="0" borderId="37" xfId="0" applyFont="1" applyFill="1" applyBorder="1" applyAlignment="1">
      <alignment vertical="center" wrapText="1"/>
    </xf>
    <xf numFmtId="0" fontId="5" fillId="0" borderId="7" xfId="0" applyFont="1" applyFill="1" applyBorder="1" applyAlignment="1">
      <alignment vertical="center" wrapText="1"/>
    </xf>
    <xf numFmtId="0" fontId="5" fillId="0" borderId="9" xfId="0" applyFont="1" applyFill="1" applyBorder="1" applyAlignment="1">
      <alignment vertical="center" wrapText="1"/>
    </xf>
    <xf numFmtId="0" fontId="5" fillId="10" borderId="23" xfId="0" applyFont="1" applyFill="1" applyBorder="1" applyAlignment="1">
      <alignment vertical="center" wrapText="1"/>
    </xf>
    <xf numFmtId="0" fontId="5" fillId="10" borderId="9" xfId="0" applyFont="1" applyFill="1" applyBorder="1" applyAlignment="1">
      <alignment vertical="center" wrapText="1"/>
    </xf>
    <xf numFmtId="177" fontId="23" fillId="7" borderId="22" xfId="0" applyNumberFormat="1" applyFont="1" applyFill="1" applyBorder="1" applyAlignment="1">
      <alignment horizontal="center" vertical="center" wrapText="1"/>
    </xf>
    <xf numFmtId="178" fontId="32" fillId="8" borderId="19" xfId="1" applyNumberFormat="1" applyFont="1" applyFill="1" applyBorder="1" applyAlignment="1">
      <alignment vertical="center" wrapText="1"/>
    </xf>
    <xf numFmtId="0" fontId="33" fillId="8" borderId="20" xfId="0" applyFont="1" applyFill="1" applyBorder="1" applyAlignment="1">
      <alignment vertical="center" wrapText="1"/>
    </xf>
    <xf numFmtId="0" fontId="32" fillId="8" borderId="20" xfId="0" applyFont="1" applyFill="1" applyBorder="1" applyAlignment="1">
      <alignment vertical="center" wrapText="1"/>
    </xf>
    <xf numFmtId="0" fontId="33" fillId="8" borderId="21" xfId="0" applyFont="1" applyFill="1" applyBorder="1" applyAlignment="1">
      <alignment vertical="center" wrapText="1"/>
    </xf>
    <xf numFmtId="0" fontId="33" fillId="9" borderId="20" xfId="0" applyFont="1" applyFill="1" applyBorder="1" applyAlignment="1">
      <alignment vertical="center" wrapText="1"/>
    </xf>
    <xf numFmtId="0" fontId="33" fillId="11" borderId="20" xfId="0" applyFont="1" applyFill="1" applyBorder="1" applyAlignment="1">
      <alignment vertical="center" wrapText="1"/>
    </xf>
    <xf numFmtId="0" fontId="33" fillId="11" borderId="38" xfId="0" applyFont="1" applyFill="1" applyBorder="1" applyAlignment="1">
      <alignment vertical="center" wrapText="1"/>
    </xf>
    <xf numFmtId="0" fontId="33" fillId="12" borderId="20" xfId="0" applyFont="1" applyFill="1" applyBorder="1" applyAlignment="1">
      <alignment vertical="center" wrapText="1"/>
    </xf>
    <xf numFmtId="0" fontId="33" fillId="12" borderId="21" xfId="0" applyFont="1" applyFill="1" applyBorder="1" applyAlignment="1">
      <alignment vertical="center" wrapText="1"/>
    </xf>
    <xf numFmtId="0" fontId="33" fillId="0" borderId="39" xfId="0" applyFont="1" applyFill="1" applyBorder="1" applyAlignment="1">
      <alignment vertical="center" wrapText="1"/>
    </xf>
    <xf numFmtId="0" fontId="33" fillId="0" borderId="20" xfId="0" applyFont="1" applyFill="1" applyBorder="1" applyAlignment="1">
      <alignment vertical="center" wrapText="1"/>
    </xf>
    <xf numFmtId="0" fontId="33" fillId="0" borderId="38" xfId="0" applyFont="1" applyFill="1" applyBorder="1" applyAlignment="1">
      <alignment vertical="center" wrapText="1"/>
    </xf>
    <xf numFmtId="178" fontId="31" fillId="8" borderId="7" xfId="1" applyNumberFormat="1" applyFont="1" applyFill="1" applyBorder="1" applyAlignment="1">
      <alignment vertical="center" wrapText="1"/>
    </xf>
    <xf numFmtId="0" fontId="22" fillId="13" borderId="15" xfId="0" applyFont="1" applyFill="1" applyBorder="1" applyAlignment="1">
      <alignment horizontal="center" vertical="center" wrapText="1"/>
    </xf>
    <xf numFmtId="0" fontId="20" fillId="13" borderId="16" xfId="0" applyFont="1" applyFill="1" applyBorder="1" applyAlignment="1">
      <alignment horizontal="center" vertical="center" wrapText="1"/>
    </xf>
    <xf numFmtId="176" fontId="5" fillId="13" borderId="16" xfId="0" applyNumberFormat="1" applyFont="1" applyFill="1" applyBorder="1" applyAlignment="1">
      <alignment vertical="center" wrapText="1"/>
    </xf>
    <xf numFmtId="177" fontId="5" fillId="13" borderId="16" xfId="0" applyNumberFormat="1" applyFont="1" applyFill="1" applyBorder="1" applyAlignment="1">
      <alignment vertical="center" wrapText="1"/>
    </xf>
    <xf numFmtId="177" fontId="5" fillId="13" borderId="16" xfId="0" applyNumberFormat="1" applyFont="1" applyFill="1" applyBorder="1" applyAlignment="1">
      <alignment horizontal="left" vertical="center" wrapText="1"/>
    </xf>
    <xf numFmtId="0" fontId="5" fillId="13" borderId="16" xfId="0" applyFont="1" applyFill="1" applyBorder="1" applyAlignment="1">
      <alignment vertical="center" wrapText="1"/>
    </xf>
    <xf numFmtId="0" fontId="5" fillId="13" borderId="25" xfId="0" applyFont="1" applyFill="1" applyBorder="1" applyAlignment="1">
      <alignment vertical="center" wrapText="1"/>
    </xf>
    <xf numFmtId="0" fontId="6" fillId="12" borderId="20" xfId="0" applyFont="1" applyFill="1" applyBorder="1" applyAlignment="1">
      <alignment vertical="center" wrapText="1"/>
    </xf>
    <xf numFmtId="178" fontId="6" fillId="10" borderId="19" xfId="1" applyNumberFormat="1" applyFont="1" applyFill="1" applyBorder="1" applyAlignment="1">
      <alignment vertical="center" wrapText="1"/>
    </xf>
    <xf numFmtId="0" fontId="6" fillId="10" borderId="38" xfId="0" applyFont="1" applyFill="1" applyBorder="1" applyAlignment="1">
      <alignment vertical="center" wrapText="1"/>
    </xf>
    <xf numFmtId="0" fontId="7" fillId="13" borderId="21" xfId="0" applyFont="1" applyFill="1" applyBorder="1" applyAlignment="1">
      <alignment vertical="center" wrapText="1"/>
    </xf>
    <xf numFmtId="178" fontId="34" fillId="12" borderId="19" xfId="1" applyNumberFormat="1" applyFont="1" applyFill="1" applyBorder="1" applyAlignment="1">
      <alignment vertical="center" wrapText="1"/>
    </xf>
    <xf numFmtId="178" fontId="34" fillId="11" borderId="20" xfId="1" applyNumberFormat="1" applyFont="1" applyFill="1" applyBorder="1" applyAlignment="1">
      <alignment horizontal="center" vertical="center" wrapText="1"/>
    </xf>
    <xf numFmtId="0" fontId="6" fillId="11" borderId="20" xfId="0" applyFont="1" applyFill="1" applyBorder="1" applyAlignment="1">
      <alignment vertical="center" wrapText="1"/>
    </xf>
    <xf numFmtId="3" fontId="34" fillId="11" borderId="19" xfId="0" applyNumberFormat="1" applyFont="1" applyFill="1" applyBorder="1" applyAlignment="1">
      <alignment vertical="center" wrapText="1"/>
    </xf>
    <xf numFmtId="178" fontId="34" fillId="9" borderId="20" xfId="1" applyNumberFormat="1" applyFont="1" applyFill="1" applyBorder="1" applyAlignment="1">
      <alignment horizontal="center" vertical="center" wrapText="1"/>
    </xf>
    <xf numFmtId="0" fontId="6" fillId="9" borderId="38" xfId="0" applyFont="1" applyFill="1" applyBorder="1" applyAlignment="1">
      <alignment vertical="center" wrapText="1"/>
    </xf>
    <xf numFmtId="0" fontId="6" fillId="9" borderId="20" xfId="0" applyFont="1" applyFill="1" applyBorder="1" applyAlignment="1">
      <alignment vertical="center" wrapText="1"/>
    </xf>
    <xf numFmtId="3" fontId="34" fillId="9" borderId="19" xfId="0" applyNumberFormat="1" applyFont="1" applyFill="1" applyBorder="1" applyAlignment="1">
      <alignment vertical="center" wrapText="1"/>
    </xf>
    <xf numFmtId="3" fontId="34" fillId="8" borderId="20" xfId="0" applyNumberFormat="1" applyFont="1" applyFill="1" applyBorder="1" applyAlignment="1">
      <alignment vertical="center" wrapText="1"/>
    </xf>
    <xf numFmtId="0" fontId="6" fillId="8" borderId="20" xfId="0" applyFont="1" applyFill="1" applyBorder="1" applyAlignment="1">
      <alignment vertical="center" wrapText="1"/>
    </xf>
    <xf numFmtId="0" fontId="22" fillId="13" borderId="33" xfId="0" applyFont="1" applyFill="1" applyBorder="1" applyAlignment="1">
      <alignment horizontal="center" vertical="center" wrapText="1"/>
    </xf>
    <xf numFmtId="0" fontId="20" fillId="13" borderId="6" xfId="0" applyFont="1" applyFill="1" applyBorder="1" applyAlignment="1">
      <alignment horizontal="center" vertical="center" wrapText="1"/>
    </xf>
    <xf numFmtId="176" fontId="5" fillId="13" borderId="6" xfId="0" applyNumberFormat="1" applyFont="1" applyFill="1" applyBorder="1" applyAlignment="1">
      <alignment vertical="center" wrapText="1"/>
    </xf>
    <xf numFmtId="177" fontId="5" fillId="13" borderId="6" xfId="0" applyNumberFormat="1" applyFont="1" applyFill="1" applyBorder="1" applyAlignment="1">
      <alignment vertical="center" wrapText="1"/>
    </xf>
    <xf numFmtId="177" fontId="5" fillId="13" borderId="6" xfId="0" applyNumberFormat="1" applyFont="1" applyFill="1" applyBorder="1" applyAlignment="1">
      <alignment horizontal="left" vertical="center" wrapText="1"/>
    </xf>
    <xf numFmtId="0" fontId="5" fillId="13" borderId="6" xfId="0" applyFont="1" applyFill="1" applyBorder="1" applyAlignment="1">
      <alignment vertical="center" wrapText="1"/>
    </xf>
    <xf numFmtId="0" fontId="5" fillId="13" borderId="37" xfId="0" applyFont="1" applyFill="1" applyBorder="1" applyAlignment="1">
      <alignment vertical="center" wrapText="1"/>
    </xf>
    <xf numFmtId="3" fontId="7" fillId="13" borderId="39" xfId="0" applyNumberFormat="1" applyFont="1" applyFill="1" applyBorder="1" applyAlignment="1">
      <alignment vertical="center" wrapText="1"/>
    </xf>
    <xf numFmtId="0" fontId="26"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176" fontId="5" fillId="2" borderId="11" xfId="0" applyNumberFormat="1" applyFont="1" applyFill="1" applyBorder="1" applyAlignment="1">
      <alignment vertical="center" wrapText="1"/>
    </xf>
    <xf numFmtId="177" fontId="5" fillId="2" borderId="11" xfId="0" applyNumberFormat="1" applyFont="1" applyFill="1" applyBorder="1" applyAlignment="1">
      <alignment vertical="center" wrapText="1"/>
    </xf>
    <xf numFmtId="177" fontId="5" fillId="2" borderId="11" xfId="0" applyNumberFormat="1" applyFont="1" applyFill="1" applyBorder="1" applyAlignment="1">
      <alignment horizontal="left" vertical="center" wrapText="1"/>
    </xf>
    <xf numFmtId="0" fontId="5" fillId="2" borderId="11" xfId="0" applyFont="1" applyFill="1" applyBorder="1" applyAlignment="1">
      <alignment vertical="center" wrapText="1"/>
    </xf>
    <xf numFmtId="0" fontId="6" fillId="2" borderId="12" xfId="0" applyFont="1" applyFill="1" applyBorder="1" applyAlignment="1">
      <alignment vertical="center" wrapText="1"/>
    </xf>
    <xf numFmtId="0" fontId="26" fillId="2" borderId="15" xfId="0" applyFont="1" applyFill="1" applyBorder="1" applyAlignment="1">
      <alignment horizontal="center" vertical="center" wrapText="1"/>
    </xf>
    <xf numFmtId="0" fontId="27" fillId="2" borderId="16" xfId="0" applyFont="1" applyFill="1" applyBorder="1" applyAlignment="1">
      <alignment horizontal="center" vertical="center" wrapText="1"/>
    </xf>
    <xf numFmtId="176" fontId="5" fillId="2" borderId="16" xfId="0" applyNumberFormat="1" applyFont="1" applyFill="1" applyBorder="1" applyAlignment="1">
      <alignment vertical="center" wrapText="1"/>
    </xf>
    <xf numFmtId="177" fontId="5" fillId="2" borderId="16" xfId="0" applyNumberFormat="1" applyFont="1" applyFill="1" applyBorder="1" applyAlignment="1">
      <alignment vertical="center" wrapText="1"/>
    </xf>
    <xf numFmtId="177" fontId="5" fillId="2" borderId="16" xfId="0" applyNumberFormat="1" applyFont="1" applyFill="1" applyBorder="1" applyAlignment="1">
      <alignment horizontal="left" vertical="center" wrapText="1"/>
    </xf>
    <xf numFmtId="0" fontId="5" fillId="2" borderId="16" xfId="0" applyFont="1" applyFill="1" applyBorder="1" applyAlignment="1">
      <alignment vertical="center" wrapText="1"/>
    </xf>
    <xf numFmtId="0" fontId="6" fillId="2" borderId="17" xfId="0" applyFont="1" applyFill="1" applyBorder="1" applyAlignment="1">
      <alignment vertical="center" wrapText="1"/>
    </xf>
    <xf numFmtId="0" fontId="16" fillId="7" borderId="40" xfId="0" applyFont="1" applyFill="1" applyBorder="1" applyAlignment="1">
      <alignment horizontal="center" vertical="center" wrapText="1"/>
    </xf>
    <xf numFmtId="178" fontId="13" fillId="0" borderId="41" xfId="1" applyNumberFormat="1" applyFont="1" applyFill="1" applyBorder="1" applyAlignment="1">
      <alignment vertical="center" wrapText="1"/>
    </xf>
    <xf numFmtId="0" fontId="16" fillId="0" borderId="33" xfId="0" applyFont="1" applyFill="1" applyBorder="1" applyAlignment="1">
      <alignment horizontal="center" vertical="center" wrapText="1"/>
    </xf>
    <xf numFmtId="178" fontId="16" fillId="0" borderId="6" xfId="1" applyNumberFormat="1" applyFont="1" applyFill="1" applyBorder="1" applyAlignment="1">
      <alignment vertical="center" wrapText="1"/>
    </xf>
    <xf numFmtId="178" fontId="13" fillId="0" borderId="6" xfId="1" applyNumberFormat="1" applyFont="1" applyFill="1" applyBorder="1" applyAlignment="1">
      <alignment vertical="center" wrapText="1"/>
    </xf>
    <xf numFmtId="178" fontId="13" fillId="0" borderId="42" xfId="1"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178" fontId="13" fillId="0" borderId="3" xfId="1" applyNumberFormat="1"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3" fillId="0" borderId="4" xfId="0" applyFont="1" applyFill="1" applyBorder="1" applyAlignment="1">
      <alignment vertical="center" wrapText="1"/>
    </xf>
    <xf numFmtId="0" fontId="16" fillId="8" borderId="11" xfId="0" applyFont="1" applyFill="1" applyBorder="1" applyAlignment="1">
      <alignment horizontal="center" vertical="center" wrapText="1"/>
    </xf>
    <xf numFmtId="178" fontId="13" fillId="0" borderId="11" xfId="1" applyNumberFormat="1" applyFont="1" applyFill="1" applyBorder="1" applyAlignment="1">
      <alignment horizontal="center" vertical="center" wrapText="1"/>
    </xf>
    <xf numFmtId="0" fontId="16" fillId="8" borderId="16" xfId="0" applyFont="1" applyFill="1" applyBorder="1" applyAlignment="1">
      <alignment horizontal="center" vertical="center" wrapText="1"/>
    </xf>
    <xf numFmtId="178" fontId="13" fillId="0" borderId="16" xfId="1"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176" fontId="13" fillId="2" borderId="41" xfId="0" applyNumberFormat="1" applyFont="1" applyFill="1" applyBorder="1" applyAlignment="1">
      <alignment vertical="center" wrapText="1"/>
    </xf>
    <xf numFmtId="178" fontId="13" fillId="0" borderId="41" xfId="1" applyNumberFormat="1" applyFont="1" applyFill="1" applyBorder="1" applyAlignment="1">
      <alignment horizontal="center" vertical="center" wrapText="1"/>
    </xf>
    <xf numFmtId="0" fontId="17" fillId="0" borderId="41" xfId="0" applyFont="1" applyFill="1" applyBorder="1" applyAlignment="1">
      <alignment vertical="center" wrapText="1"/>
    </xf>
    <xf numFmtId="0" fontId="17" fillId="0" borderId="43" xfId="0" applyFont="1" applyFill="1" applyBorder="1" applyAlignment="1">
      <alignment vertical="center" wrapText="1"/>
    </xf>
    <xf numFmtId="0" fontId="16" fillId="7" borderId="41" xfId="0" applyFont="1" applyFill="1" applyBorder="1" applyAlignment="1">
      <alignment horizontal="center" vertical="center" wrapText="1"/>
    </xf>
    <xf numFmtId="176" fontId="13" fillId="4" borderId="41" xfId="0" applyNumberFormat="1" applyFont="1" applyFill="1" applyBorder="1" applyAlignment="1">
      <alignment vertical="center" wrapText="1"/>
    </xf>
    <xf numFmtId="177" fontId="35" fillId="7" borderId="22" xfId="0" applyNumberFormat="1" applyFont="1" applyFill="1" applyBorder="1" applyAlignment="1">
      <alignment horizontal="center" vertical="center" wrapText="1"/>
    </xf>
  </cellXfs>
  <cellStyles count="2">
    <cellStyle name="一般" xfId="0" builtinId="0"/>
    <cellStyle name="千分位" xfId="1" builtinId="3"/>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956735800181838"/>
          <c:y val="3.2096278727117185E-2"/>
        </c:manualLayout>
      </c:layout>
      <c:overlay val="0"/>
      <c:txPr>
        <a:bodyPr/>
        <a:lstStyle/>
        <a:p>
          <a:pPr>
            <a:defRPr sz="2000"/>
          </a:pPr>
          <a:endParaRPr lang="zh-TW"/>
        </a:p>
      </c:txPr>
    </c:title>
    <c:autoTitleDeleted val="0"/>
    <c:plotArea>
      <c:layout>
        <c:manualLayout>
          <c:layoutTarget val="inner"/>
          <c:xMode val="edge"/>
          <c:yMode val="edge"/>
          <c:x val="6.3823002516842253E-2"/>
          <c:y val="2.9695797198694078E-2"/>
          <c:w val="0.88339830070260827"/>
          <c:h val="0.73264031486365189"/>
        </c:manualLayout>
      </c:layout>
      <c:barChart>
        <c:barDir val="col"/>
        <c:grouping val="clustered"/>
        <c:varyColors val="0"/>
        <c:ser>
          <c:idx val="0"/>
          <c:order val="0"/>
          <c:tx>
            <c:strRef>
              <c:f>簡表!$C$2</c:f>
              <c:strCache>
                <c:ptCount val="1"/>
                <c:pt idx="0">
                  <c:v>95-105獲配經費</c:v>
                </c:pt>
              </c:strCache>
            </c:strRef>
          </c:tx>
          <c:invertIfNegative val="0"/>
          <c:dPt>
            <c:idx val="0"/>
            <c:invertIfNegative val="0"/>
            <c:bubble3D val="0"/>
            <c:spPr>
              <a:solidFill>
                <a:schemeClr val="accent4">
                  <a:lumMod val="60000"/>
                  <a:lumOff val="40000"/>
                </a:schemeClr>
              </a:solidFill>
            </c:spPr>
          </c:dPt>
          <c:dPt>
            <c:idx val="1"/>
            <c:invertIfNegative val="0"/>
            <c:bubble3D val="0"/>
            <c:spPr>
              <a:solidFill>
                <a:schemeClr val="accent4">
                  <a:lumMod val="60000"/>
                  <a:lumOff val="40000"/>
                </a:schemeClr>
              </a:solidFill>
            </c:spPr>
          </c:dPt>
          <c:dPt>
            <c:idx val="2"/>
            <c:invertIfNegative val="0"/>
            <c:bubble3D val="0"/>
            <c:spPr>
              <a:solidFill>
                <a:schemeClr val="accent4">
                  <a:lumMod val="60000"/>
                  <a:lumOff val="40000"/>
                </a:schemeClr>
              </a:solidFill>
            </c:spPr>
          </c:dPt>
          <c:dPt>
            <c:idx val="3"/>
            <c:invertIfNegative val="0"/>
            <c:bubble3D val="0"/>
            <c:spPr>
              <a:solidFill>
                <a:schemeClr val="accent4">
                  <a:lumMod val="60000"/>
                  <a:lumOff val="40000"/>
                </a:schemeClr>
              </a:solidFill>
            </c:spPr>
          </c:dPt>
          <c:dPt>
            <c:idx val="4"/>
            <c:invertIfNegative val="0"/>
            <c:bubble3D val="0"/>
            <c:spPr>
              <a:solidFill>
                <a:schemeClr val="accent4">
                  <a:lumMod val="60000"/>
                  <a:lumOff val="40000"/>
                </a:schemeClr>
              </a:solidFill>
            </c:spPr>
          </c:dPt>
          <c:dPt>
            <c:idx val="5"/>
            <c:invertIfNegative val="0"/>
            <c:bubble3D val="0"/>
            <c:spPr>
              <a:solidFill>
                <a:schemeClr val="accent4">
                  <a:lumMod val="20000"/>
                  <a:lumOff val="80000"/>
                </a:schemeClr>
              </a:solidFill>
            </c:spPr>
          </c:dPt>
          <c:dPt>
            <c:idx val="6"/>
            <c:invertIfNegative val="0"/>
            <c:bubble3D val="0"/>
            <c:spPr>
              <a:solidFill>
                <a:schemeClr val="accent4">
                  <a:lumMod val="20000"/>
                  <a:lumOff val="80000"/>
                </a:schemeClr>
              </a:solidFill>
            </c:spPr>
          </c:dPt>
          <c:dPt>
            <c:idx val="7"/>
            <c:invertIfNegative val="0"/>
            <c:bubble3D val="0"/>
            <c:spPr>
              <a:solidFill>
                <a:schemeClr val="accent4">
                  <a:lumMod val="20000"/>
                  <a:lumOff val="80000"/>
                </a:schemeClr>
              </a:solidFill>
            </c:spPr>
          </c:dPt>
          <c:dPt>
            <c:idx val="8"/>
            <c:invertIfNegative val="0"/>
            <c:bubble3D val="0"/>
            <c:spPr>
              <a:solidFill>
                <a:schemeClr val="accent3">
                  <a:lumMod val="40000"/>
                  <a:lumOff val="60000"/>
                </a:schemeClr>
              </a:solidFill>
            </c:spPr>
          </c:dPt>
          <c:dPt>
            <c:idx val="9"/>
            <c:invertIfNegative val="0"/>
            <c:bubble3D val="0"/>
            <c:spPr>
              <a:solidFill>
                <a:schemeClr val="accent3">
                  <a:lumMod val="40000"/>
                  <a:lumOff val="60000"/>
                </a:schemeClr>
              </a:solidFill>
            </c:spPr>
          </c:dPt>
          <c:dPt>
            <c:idx val="10"/>
            <c:invertIfNegative val="0"/>
            <c:bubble3D val="0"/>
            <c:spPr>
              <a:solidFill>
                <a:schemeClr val="accent3">
                  <a:lumMod val="40000"/>
                  <a:lumOff val="60000"/>
                </a:schemeClr>
              </a:solidFill>
            </c:spPr>
          </c:dPt>
          <c:dPt>
            <c:idx val="11"/>
            <c:invertIfNegative val="0"/>
            <c:bubble3D val="0"/>
            <c:spPr>
              <a:solidFill>
                <a:schemeClr val="accent6">
                  <a:lumMod val="40000"/>
                  <a:lumOff val="60000"/>
                </a:schemeClr>
              </a:solidFill>
            </c:spPr>
          </c:dPt>
          <c:dPt>
            <c:idx val="12"/>
            <c:invertIfNegative val="0"/>
            <c:bubble3D val="0"/>
            <c:spPr>
              <a:solidFill>
                <a:schemeClr val="accent6">
                  <a:lumMod val="40000"/>
                  <a:lumOff val="60000"/>
                </a:schemeClr>
              </a:solidFill>
            </c:spPr>
          </c:dPt>
          <c:dPt>
            <c:idx val="14"/>
            <c:invertIfNegative val="0"/>
            <c:bubble3D val="0"/>
            <c:spPr>
              <a:solidFill>
                <a:schemeClr val="accent5">
                  <a:lumMod val="40000"/>
                  <a:lumOff val="60000"/>
                </a:schemeClr>
              </a:solidFill>
            </c:spPr>
          </c:dPt>
          <c:dPt>
            <c:idx val="15"/>
            <c:invertIfNegative val="0"/>
            <c:bubble3D val="0"/>
            <c:spPr>
              <a:solidFill>
                <a:srgbClr val="FFFF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簡表!$A$3:$B$18</c:f>
              <c:multiLvlStrCache>
                <c:ptCount val="16"/>
                <c:lvl>
                  <c:pt idx="0">
                    <c:v>教研</c:v>
                  </c:pt>
                  <c:pt idx="1">
                    <c:v>技所</c:v>
                  </c:pt>
                  <c:pt idx="2">
                    <c:v>球類</c:v>
                  </c:pt>
                  <c:pt idx="3">
                    <c:v>技擊</c:v>
                  </c:pt>
                  <c:pt idx="4">
                    <c:v>陸上</c:v>
                  </c:pt>
                  <c:pt idx="5">
                    <c:v>適體</c:v>
                  </c:pt>
                  <c:pt idx="6">
                    <c:v>體研</c:v>
                  </c:pt>
                  <c:pt idx="7">
                    <c:v>體推</c:v>
                  </c:pt>
                  <c:pt idx="8">
                    <c:v>運科</c:v>
                  </c:pt>
                  <c:pt idx="9">
                    <c:v>運保</c:v>
                  </c:pt>
                  <c:pt idx="10">
                    <c:v>傷防所</c:v>
                  </c:pt>
                  <c:pt idx="11">
                    <c:v>產經</c:v>
                  </c:pt>
                  <c:pt idx="12">
                    <c:v>國所</c:v>
                  </c:pt>
                  <c:pt idx="13">
                    <c:v>師資</c:v>
                  </c:pt>
                  <c:pt idx="14">
                    <c:v>通識</c:v>
                  </c:pt>
                </c:lvl>
                <c:lvl>
                  <c:pt idx="0">
                    <c:v>競技</c:v>
                  </c:pt>
                  <c:pt idx="5">
                    <c:v>體育</c:v>
                  </c:pt>
                  <c:pt idx="8">
                    <c:v>健康</c:v>
                  </c:pt>
                  <c:pt idx="11">
                    <c:v>管理</c:v>
                  </c:pt>
                  <c:pt idx="13">
                    <c:v>共教</c:v>
                  </c:pt>
                  <c:pt idx="15">
                    <c:v>教務處</c:v>
                  </c:pt>
                </c:lvl>
              </c:multiLvlStrCache>
            </c:multiLvlStrRef>
          </c:cat>
          <c:val>
            <c:numRef>
              <c:f>簡表!$C$3:$C$18</c:f>
              <c:numCache>
                <c:formatCode>#,##0_);[Red]\(#,##0\)</c:formatCode>
                <c:ptCount val="16"/>
                <c:pt idx="0">
                  <c:v>6080000</c:v>
                </c:pt>
                <c:pt idx="1">
                  <c:v>2919442</c:v>
                </c:pt>
                <c:pt idx="2">
                  <c:v>1149900</c:v>
                </c:pt>
                <c:pt idx="3">
                  <c:v>3470000</c:v>
                </c:pt>
                <c:pt idx="4">
                  <c:v>1398435</c:v>
                </c:pt>
                <c:pt idx="5">
                  <c:v>2984450</c:v>
                </c:pt>
                <c:pt idx="6">
                  <c:v>461200</c:v>
                </c:pt>
                <c:pt idx="7">
                  <c:v>2992000</c:v>
                </c:pt>
                <c:pt idx="8">
                  <c:v>5773100</c:v>
                </c:pt>
                <c:pt idx="9">
                  <c:v>5251924</c:v>
                </c:pt>
                <c:pt idx="10">
                  <c:v>400000</c:v>
                </c:pt>
                <c:pt idx="11">
                  <c:v>4556596</c:v>
                </c:pt>
                <c:pt idx="12">
                  <c:v>900000</c:v>
                </c:pt>
                <c:pt idx="13">
                  <c:v>0</c:v>
                </c:pt>
                <c:pt idx="14">
                  <c:v>1213600</c:v>
                </c:pt>
                <c:pt idx="15">
                  <c:v>1000000</c:v>
                </c:pt>
              </c:numCache>
            </c:numRef>
          </c:val>
        </c:ser>
        <c:dLbls>
          <c:showLegendKey val="0"/>
          <c:showVal val="0"/>
          <c:showCatName val="0"/>
          <c:showSerName val="0"/>
          <c:showPercent val="0"/>
          <c:showBubbleSize val="0"/>
        </c:dLbls>
        <c:gapWidth val="150"/>
        <c:axId val="615059416"/>
        <c:axId val="615059808"/>
      </c:barChart>
      <c:catAx>
        <c:axId val="615059416"/>
        <c:scaling>
          <c:orientation val="minMax"/>
        </c:scaling>
        <c:delete val="0"/>
        <c:axPos val="b"/>
        <c:numFmt formatCode="General" sourceLinked="0"/>
        <c:majorTickMark val="out"/>
        <c:minorTickMark val="none"/>
        <c:tickLblPos val="nextTo"/>
        <c:crossAx val="615059808"/>
        <c:crosses val="autoZero"/>
        <c:auto val="1"/>
        <c:lblAlgn val="ctr"/>
        <c:lblOffset val="100"/>
        <c:noMultiLvlLbl val="0"/>
      </c:catAx>
      <c:valAx>
        <c:axId val="615059808"/>
        <c:scaling>
          <c:orientation val="minMax"/>
        </c:scaling>
        <c:delete val="0"/>
        <c:axPos val="l"/>
        <c:majorGridlines/>
        <c:numFmt formatCode="#,##0_);[Red]\(#,##0\)" sourceLinked="1"/>
        <c:majorTickMark val="out"/>
        <c:minorTickMark val="none"/>
        <c:tickLblPos val="nextTo"/>
        <c:crossAx val="615059416"/>
        <c:crosses val="autoZero"/>
        <c:crossBetween val="between"/>
      </c:valAx>
    </c:plotArea>
    <c:plotVisOnly val="1"/>
    <c:dispBlanksAs val="gap"/>
    <c:showDLblsOverMax val="0"/>
  </c:chart>
  <c:txPr>
    <a:bodyPr/>
    <a:lstStyle/>
    <a:p>
      <a:pPr>
        <a:defRPr sz="1200"/>
      </a:pPr>
      <a:endParaRPr lang="zh-TW"/>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6.3823002516842253E-2"/>
          <c:y val="2.9695797198694078E-2"/>
          <c:w val="0.88887821678664147"/>
          <c:h val="0.81856584635968999"/>
        </c:manualLayout>
      </c:layout>
      <c:barChart>
        <c:barDir val="col"/>
        <c:grouping val="clustered"/>
        <c:varyColors val="0"/>
        <c:ser>
          <c:idx val="0"/>
          <c:order val="0"/>
          <c:tx>
            <c:strRef>
              <c:f>'103-107匯整表'!$C$2</c:f>
              <c:strCache>
                <c:ptCount val="1"/>
                <c:pt idx="0">
                  <c:v>103-107獲配經費</c:v>
                </c:pt>
              </c:strCache>
            </c:strRef>
          </c:tx>
          <c:invertIfNegative val="0"/>
          <c:dPt>
            <c:idx val="0"/>
            <c:invertIfNegative val="0"/>
            <c:bubble3D val="0"/>
            <c:spPr>
              <a:solidFill>
                <a:schemeClr val="accent4">
                  <a:lumMod val="60000"/>
                  <a:lumOff val="40000"/>
                </a:schemeClr>
              </a:solidFill>
            </c:spPr>
          </c:dPt>
          <c:dPt>
            <c:idx val="1"/>
            <c:invertIfNegative val="0"/>
            <c:bubble3D val="0"/>
            <c:spPr>
              <a:solidFill>
                <a:schemeClr val="accent4">
                  <a:lumMod val="60000"/>
                  <a:lumOff val="40000"/>
                </a:schemeClr>
              </a:solidFill>
            </c:spPr>
          </c:dPt>
          <c:dPt>
            <c:idx val="2"/>
            <c:invertIfNegative val="0"/>
            <c:bubble3D val="0"/>
            <c:spPr>
              <a:solidFill>
                <a:schemeClr val="accent4">
                  <a:lumMod val="60000"/>
                  <a:lumOff val="40000"/>
                </a:schemeClr>
              </a:solidFill>
            </c:spPr>
          </c:dPt>
          <c:dPt>
            <c:idx val="3"/>
            <c:invertIfNegative val="0"/>
            <c:bubble3D val="0"/>
            <c:spPr>
              <a:solidFill>
                <a:schemeClr val="accent4">
                  <a:lumMod val="60000"/>
                  <a:lumOff val="40000"/>
                </a:schemeClr>
              </a:solidFill>
            </c:spPr>
          </c:dPt>
          <c:dPt>
            <c:idx val="4"/>
            <c:invertIfNegative val="0"/>
            <c:bubble3D val="0"/>
            <c:spPr>
              <a:solidFill>
                <a:schemeClr val="accent4">
                  <a:lumMod val="60000"/>
                  <a:lumOff val="40000"/>
                </a:schemeClr>
              </a:solidFill>
            </c:spPr>
          </c:dPt>
          <c:dPt>
            <c:idx val="5"/>
            <c:invertIfNegative val="0"/>
            <c:bubble3D val="0"/>
            <c:spPr>
              <a:solidFill>
                <a:schemeClr val="accent4">
                  <a:lumMod val="20000"/>
                  <a:lumOff val="80000"/>
                </a:schemeClr>
              </a:solidFill>
            </c:spPr>
          </c:dPt>
          <c:dPt>
            <c:idx val="6"/>
            <c:invertIfNegative val="0"/>
            <c:bubble3D val="0"/>
            <c:spPr>
              <a:solidFill>
                <a:schemeClr val="accent4">
                  <a:lumMod val="20000"/>
                  <a:lumOff val="80000"/>
                </a:schemeClr>
              </a:solidFill>
            </c:spPr>
          </c:dPt>
          <c:dPt>
            <c:idx val="7"/>
            <c:invertIfNegative val="0"/>
            <c:bubble3D val="0"/>
            <c:spPr>
              <a:solidFill>
                <a:schemeClr val="accent4">
                  <a:lumMod val="20000"/>
                  <a:lumOff val="80000"/>
                </a:schemeClr>
              </a:solidFill>
            </c:spPr>
          </c:dPt>
          <c:dPt>
            <c:idx val="8"/>
            <c:invertIfNegative val="0"/>
            <c:bubble3D val="0"/>
            <c:spPr>
              <a:solidFill>
                <a:schemeClr val="accent3">
                  <a:lumMod val="40000"/>
                  <a:lumOff val="60000"/>
                </a:schemeClr>
              </a:solidFill>
            </c:spPr>
          </c:dPt>
          <c:dPt>
            <c:idx val="9"/>
            <c:invertIfNegative val="0"/>
            <c:bubble3D val="0"/>
            <c:spPr>
              <a:solidFill>
                <a:schemeClr val="accent3">
                  <a:lumMod val="40000"/>
                  <a:lumOff val="60000"/>
                </a:schemeClr>
              </a:solidFill>
            </c:spPr>
          </c:dPt>
          <c:dPt>
            <c:idx val="10"/>
            <c:invertIfNegative val="0"/>
            <c:bubble3D val="0"/>
            <c:spPr>
              <a:solidFill>
                <a:schemeClr val="accent3">
                  <a:lumMod val="40000"/>
                  <a:lumOff val="60000"/>
                </a:schemeClr>
              </a:solidFill>
            </c:spPr>
          </c:dPt>
          <c:dPt>
            <c:idx val="11"/>
            <c:invertIfNegative val="0"/>
            <c:bubble3D val="0"/>
            <c:spPr>
              <a:solidFill>
                <a:schemeClr val="accent6">
                  <a:lumMod val="40000"/>
                  <a:lumOff val="60000"/>
                </a:schemeClr>
              </a:solidFill>
            </c:spPr>
          </c:dPt>
          <c:dPt>
            <c:idx val="12"/>
            <c:invertIfNegative val="0"/>
            <c:bubble3D val="0"/>
            <c:spPr>
              <a:solidFill>
                <a:schemeClr val="accent6">
                  <a:lumMod val="40000"/>
                  <a:lumOff val="60000"/>
                </a:schemeClr>
              </a:solidFill>
            </c:spPr>
          </c:dPt>
          <c:dPt>
            <c:idx val="14"/>
            <c:invertIfNegative val="0"/>
            <c:bubble3D val="0"/>
            <c:spPr>
              <a:solidFill>
                <a:schemeClr val="accent5">
                  <a:lumMod val="40000"/>
                  <a:lumOff val="60000"/>
                </a:schemeClr>
              </a:solidFill>
            </c:spPr>
          </c:dPt>
          <c:dPt>
            <c:idx val="15"/>
            <c:invertIfNegative val="0"/>
            <c:bubble3D val="0"/>
            <c:spPr>
              <a:solidFill>
                <a:srgbClr val="FFFF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'103-107匯整表'!$A$3:$B$18</c:f>
              <c:multiLvlStrCache>
                <c:ptCount val="16"/>
                <c:lvl>
                  <c:pt idx="0">
                    <c:v>教研</c:v>
                  </c:pt>
                  <c:pt idx="1">
                    <c:v>技所</c:v>
                  </c:pt>
                  <c:pt idx="2">
                    <c:v>球類</c:v>
                  </c:pt>
                  <c:pt idx="3">
                    <c:v>技擊</c:v>
                  </c:pt>
                  <c:pt idx="4">
                    <c:v>陸上</c:v>
                  </c:pt>
                  <c:pt idx="5">
                    <c:v>適體</c:v>
                  </c:pt>
                  <c:pt idx="6">
                    <c:v>體研</c:v>
                  </c:pt>
                  <c:pt idx="7">
                    <c:v>體推</c:v>
                  </c:pt>
                  <c:pt idx="8">
                    <c:v>運科</c:v>
                  </c:pt>
                  <c:pt idx="9">
                    <c:v>運保</c:v>
                  </c:pt>
                  <c:pt idx="10">
                    <c:v>傷防所</c:v>
                  </c:pt>
                  <c:pt idx="11">
                    <c:v>產經</c:v>
                  </c:pt>
                  <c:pt idx="12">
                    <c:v>國所</c:v>
                  </c:pt>
                  <c:pt idx="13">
                    <c:v>師資</c:v>
                  </c:pt>
                  <c:pt idx="14">
                    <c:v>通識</c:v>
                  </c:pt>
                  <c:pt idx="15">
                    <c:v>教務處</c:v>
                  </c:pt>
                </c:lvl>
                <c:lvl>
                  <c:pt idx="0">
                    <c:v>競技</c:v>
                  </c:pt>
                  <c:pt idx="5">
                    <c:v>體育</c:v>
                  </c:pt>
                  <c:pt idx="8">
                    <c:v>健康</c:v>
                  </c:pt>
                  <c:pt idx="11">
                    <c:v>管理</c:v>
                  </c:pt>
                  <c:pt idx="13">
                    <c:v>共教</c:v>
                  </c:pt>
                  <c:pt idx="15">
                    <c:v>教務處</c:v>
                  </c:pt>
                </c:lvl>
              </c:multiLvlStrCache>
            </c:multiLvlStrRef>
          </c:cat>
          <c:val>
            <c:numRef>
              <c:f>'103-107匯整表'!$C$3:$C$18</c:f>
              <c:numCache>
                <c:formatCode>#,##0_);[Red]\(#,##0\)</c:formatCode>
                <c:ptCount val="16"/>
                <c:pt idx="0">
                  <c:v>3802123</c:v>
                </c:pt>
                <c:pt idx="1">
                  <c:v>590000</c:v>
                </c:pt>
                <c:pt idx="2">
                  <c:v>0</c:v>
                </c:pt>
                <c:pt idx="3">
                  <c:v>1856000</c:v>
                </c:pt>
                <c:pt idx="4">
                  <c:v>343180</c:v>
                </c:pt>
                <c:pt idx="5">
                  <c:v>676861</c:v>
                </c:pt>
                <c:pt idx="6">
                  <c:v>292410</c:v>
                </c:pt>
                <c:pt idx="7">
                  <c:v>2650500</c:v>
                </c:pt>
                <c:pt idx="8">
                  <c:v>5646000</c:v>
                </c:pt>
                <c:pt idx="9">
                  <c:v>4152000</c:v>
                </c:pt>
                <c:pt idx="10">
                  <c:v>0</c:v>
                </c:pt>
                <c:pt idx="11">
                  <c:v>5118720</c:v>
                </c:pt>
                <c:pt idx="12">
                  <c:v>700000</c:v>
                </c:pt>
                <c:pt idx="13">
                  <c:v>0</c:v>
                </c:pt>
                <c:pt idx="14">
                  <c:v>1027600</c:v>
                </c:pt>
                <c:pt idx="15">
                  <c:v>3736764</c:v>
                </c:pt>
              </c:numCache>
            </c:numRef>
          </c:val>
        </c:ser>
        <c:dLbls>
          <c:showLegendKey val="0"/>
          <c:showVal val="0"/>
          <c:showCatName val="0"/>
          <c:showSerName val="0"/>
          <c:showPercent val="0"/>
          <c:showBubbleSize val="0"/>
        </c:dLbls>
        <c:gapWidth val="150"/>
        <c:axId val="505306848"/>
        <c:axId val="516394424"/>
      </c:barChart>
      <c:catAx>
        <c:axId val="505306848"/>
        <c:scaling>
          <c:orientation val="minMax"/>
        </c:scaling>
        <c:delete val="0"/>
        <c:axPos val="b"/>
        <c:numFmt formatCode="General" sourceLinked="0"/>
        <c:majorTickMark val="out"/>
        <c:minorTickMark val="none"/>
        <c:tickLblPos val="nextTo"/>
        <c:crossAx val="516394424"/>
        <c:crosses val="autoZero"/>
        <c:auto val="1"/>
        <c:lblAlgn val="ctr"/>
        <c:lblOffset val="100"/>
        <c:noMultiLvlLbl val="0"/>
      </c:catAx>
      <c:valAx>
        <c:axId val="516394424"/>
        <c:scaling>
          <c:orientation val="minMax"/>
        </c:scaling>
        <c:delete val="0"/>
        <c:axPos val="l"/>
        <c:majorGridlines/>
        <c:numFmt formatCode="#,##0_);[Red]\(#,##0\)" sourceLinked="1"/>
        <c:majorTickMark val="out"/>
        <c:minorTickMark val="none"/>
        <c:tickLblPos val="nextTo"/>
        <c:crossAx val="505306848"/>
        <c:crosses val="autoZero"/>
        <c:crossBetween val="between"/>
      </c:valAx>
    </c:plotArea>
    <c:plotVisOnly val="1"/>
    <c:dispBlanksAs val="gap"/>
    <c:showDLblsOverMax val="0"/>
  </c:chart>
  <c:txPr>
    <a:bodyPr/>
    <a:lstStyle/>
    <a:p>
      <a:pPr>
        <a:defRPr sz="1200"/>
      </a:pPr>
      <a:endParaRPr lang="zh-TW"/>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266698</xdr:colOff>
      <xdr:row>28</xdr:row>
      <xdr:rowOff>53746</xdr:rowOff>
    </xdr:from>
    <xdr:to>
      <xdr:col>13</xdr:col>
      <xdr:colOff>794657</xdr:colOff>
      <xdr:row>59</xdr:row>
      <xdr:rowOff>117023</xdr:rowOff>
    </xdr:to>
    <xdr:graphicFrame macro="">
      <xdr:nvGraphicFramePr>
        <xdr:cNvPr id="4" name="圖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266698</xdr:colOff>
      <xdr:row>30</xdr:row>
      <xdr:rowOff>53746</xdr:rowOff>
    </xdr:from>
    <xdr:to>
      <xdr:col>9</xdr:col>
      <xdr:colOff>1839686</xdr:colOff>
      <xdr:row>58</xdr:row>
      <xdr:rowOff>54429</xdr:rowOff>
    </xdr:to>
    <xdr:graphicFrame macro="">
      <xdr:nvGraphicFramePr>
        <xdr:cNvPr id="2" name="圖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80" zoomScaleNormal="80" workbookViewId="0">
      <pane xSplit="2" ySplit="2" topLeftCell="C3" activePane="bottomRight" state="frozen"/>
      <selection pane="topRight" activeCell="C1" sqref="C1"/>
      <selection pane="bottomLeft" activeCell="A2" sqref="A2"/>
      <selection pane="bottomRight" activeCell="H52" sqref="H52"/>
    </sheetView>
  </sheetViews>
  <sheetFormatPr defaultColWidth="33.21875" defaultRowHeight="13.8" x14ac:dyDescent="0.3"/>
  <cols>
    <col min="1" max="1" width="5.44140625" style="3" bestFit="1" customWidth="1"/>
    <col min="2" max="2" width="8.44140625" style="3" bestFit="1" customWidth="1"/>
    <col min="3" max="3" width="13.6640625" style="1" bestFit="1" customWidth="1"/>
    <col min="4" max="10" width="39.77734375" style="4" customWidth="1"/>
    <col min="11" max="16384" width="33.21875" style="1"/>
  </cols>
  <sheetData>
    <row r="1" spans="1:10" ht="28.2" x14ac:dyDescent="0.3">
      <c r="A1" s="10"/>
      <c r="B1" s="10"/>
      <c r="C1" s="246" t="s">
        <v>92</v>
      </c>
      <c r="D1" s="247"/>
      <c r="E1" s="247"/>
      <c r="F1" s="247"/>
      <c r="G1" s="247"/>
      <c r="H1" s="247"/>
      <c r="I1" s="247"/>
      <c r="J1" s="248"/>
    </row>
    <row r="2" spans="1:10" x14ac:dyDescent="0.3">
      <c r="A2" s="10" t="s">
        <v>3</v>
      </c>
      <c r="B2" s="10" t="s">
        <v>4</v>
      </c>
      <c r="C2" s="11" t="s">
        <v>87</v>
      </c>
      <c r="D2" s="12" t="s">
        <v>25</v>
      </c>
      <c r="E2" s="12" t="s">
        <v>17</v>
      </c>
      <c r="F2" s="12" t="s">
        <v>18</v>
      </c>
      <c r="G2" s="12" t="s">
        <v>19</v>
      </c>
      <c r="H2" s="12" t="s">
        <v>20</v>
      </c>
      <c r="I2" s="12" t="s">
        <v>21</v>
      </c>
      <c r="J2" s="12" t="s">
        <v>26</v>
      </c>
    </row>
    <row r="3" spans="1:10" s="2" customFormat="1" x14ac:dyDescent="0.3">
      <c r="A3" s="249" t="s">
        <v>23</v>
      </c>
      <c r="B3" s="249" t="s">
        <v>14</v>
      </c>
      <c r="C3" s="13">
        <f>SUM(D3:J3)</f>
        <v>0</v>
      </c>
      <c r="D3" s="14">
        <v>0</v>
      </c>
      <c r="E3" s="14">
        <v>0</v>
      </c>
      <c r="F3" s="14">
        <v>0</v>
      </c>
      <c r="G3" s="14">
        <v>0</v>
      </c>
      <c r="H3" s="14">
        <v>0</v>
      </c>
      <c r="I3" s="14">
        <v>0</v>
      </c>
      <c r="J3" s="14">
        <v>0</v>
      </c>
    </row>
    <row r="4" spans="1:10" s="3" customFormat="1" x14ac:dyDescent="0.3">
      <c r="A4" s="250"/>
      <c r="B4" s="251"/>
      <c r="C4" s="16"/>
      <c r="D4" s="17"/>
      <c r="E4" s="17"/>
      <c r="F4" s="17"/>
      <c r="G4" s="17"/>
      <c r="H4" s="17"/>
      <c r="I4" s="17"/>
      <c r="J4" s="17"/>
    </row>
    <row r="5" spans="1:10" s="2" customFormat="1" x14ac:dyDescent="0.3">
      <c r="A5" s="250"/>
      <c r="B5" s="249" t="s">
        <v>15</v>
      </c>
      <c r="C5" s="13">
        <f t="shared" ref="C5:C31" si="0">SUM(D5:J5)</f>
        <v>186000</v>
      </c>
      <c r="D5" s="14">
        <v>0</v>
      </c>
      <c r="E5" s="14">
        <v>0</v>
      </c>
      <c r="F5" s="14">
        <v>0</v>
      </c>
      <c r="G5" s="14">
        <v>186000</v>
      </c>
      <c r="H5" s="14">
        <v>0</v>
      </c>
      <c r="I5" s="14">
        <v>0</v>
      </c>
      <c r="J5" s="14">
        <v>0</v>
      </c>
    </row>
    <row r="6" spans="1:10" x14ac:dyDescent="0.3">
      <c r="A6" s="251"/>
      <c r="B6" s="251"/>
      <c r="C6" s="16"/>
      <c r="D6" s="12"/>
      <c r="E6" s="12"/>
      <c r="F6" s="12"/>
      <c r="G6" s="12" t="s">
        <v>67</v>
      </c>
      <c r="H6" s="12"/>
      <c r="I6" s="12"/>
      <c r="J6" s="12"/>
    </row>
    <row r="7" spans="1:10" s="2" customFormat="1" x14ac:dyDescent="0.3">
      <c r="A7" s="252" t="s">
        <v>6</v>
      </c>
      <c r="B7" s="252" t="s">
        <v>2</v>
      </c>
      <c r="C7" s="18">
        <f t="shared" si="0"/>
        <v>4463100</v>
      </c>
      <c r="D7" s="19">
        <v>290000</v>
      </c>
      <c r="E7" s="19">
        <v>900000</v>
      </c>
      <c r="F7" s="19">
        <v>989100</v>
      </c>
      <c r="G7" s="19">
        <v>935000</v>
      </c>
      <c r="H7" s="19">
        <v>0</v>
      </c>
      <c r="I7" s="19">
        <v>379000</v>
      </c>
      <c r="J7" s="19">
        <v>970000</v>
      </c>
    </row>
    <row r="8" spans="1:10" ht="27.6" x14ac:dyDescent="0.3">
      <c r="A8" s="253"/>
      <c r="B8" s="254"/>
      <c r="C8" s="16"/>
      <c r="D8" s="12" t="s">
        <v>37</v>
      </c>
      <c r="E8" s="12" t="s">
        <v>42</v>
      </c>
      <c r="F8" s="12" t="s">
        <v>46</v>
      </c>
      <c r="G8" s="12" t="s">
        <v>50</v>
      </c>
      <c r="H8" s="12"/>
      <c r="I8" s="20" t="s">
        <v>79</v>
      </c>
      <c r="J8" s="21" t="s">
        <v>85</v>
      </c>
    </row>
    <row r="9" spans="1:10" s="2" customFormat="1" x14ac:dyDescent="0.3">
      <c r="A9" s="253"/>
      <c r="B9" s="252" t="s">
        <v>10</v>
      </c>
      <c r="C9" s="18">
        <f t="shared" si="0"/>
        <v>3904924</v>
      </c>
      <c r="D9" s="19">
        <v>450000</v>
      </c>
      <c r="E9" s="19">
        <v>1100000</v>
      </c>
      <c r="F9" s="19">
        <v>1000000</v>
      </c>
      <c r="G9" s="19">
        <v>1022924</v>
      </c>
      <c r="H9" s="19">
        <v>0</v>
      </c>
      <c r="I9" s="19">
        <v>332000</v>
      </c>
      <c r="J9" s="19">
        <v>0</v>
      </c>
    </row>
    <row r="10" spans="1:10" ht="41.4" x14ac:dyDescent="0.3">
      <c r="A10" s="253"/>
      <c r="B10" s="254"/>
      <c r="C10" s="16"/>
      <c r="D10" s="12" t="s">
        <v>31</v>
      </c>
      <c r="E10" s="12" t="s">
        <v>57</v>
      </c>
      <c r="F10" s="12" t="s">
        <v>58</v>
      </c>
      <c r="G10" s="12" t="s">
        <v>59</v>
      </c>
      <c r="H10" s="12"/>
      <c r="I10" s="20" t="s">
        <v>77</v>
      </c>
      <c r="J10" s="12"/>
    </row>
    <row r="11" spans="1:10" s="2" customFormat="1" x14ac:dyDescent="0.3">
      <c r="A11" s="253"/>
      <c r="B11" s="252" t="s">
        <v>34</v>
      </c>
      <c r="C11" s="18">
        <f t="shared" si="0"/>
        <v>400000</v>
      </c>
      <c r="D11" s="19">
        <v>400000</v>
      </c>
      <c r="E11" s="22">
        <v>0</v>
      </c>
      <c r="F11" s="19">
        <v>0</v>
      </c>
      <c r="G11" s="22">
        <v>0</v>
      </c>
      <c r="H11" s="19">
        <v>0</v>
      </c>
      <c r="I11" s="22">
        <v>0</v>
      </c>
      <c r="J11" s="19">
        <v>0</v>
      </c>
    </row>
    <row r="12" spans="1:10" ht="27.6" x14ac:dyDescent="0.3">
      <c r="A12" s="254"/>
      <c r="B12" s="254"/>
      <c r="C12" s="16"/>
      <c r="D12" s="12" t="s">
        <v>35</v>
      </c>
      <c r="E12" s="23" t="s">
        <v>89</v>
      </c>
      <c r="F12" s="12"/>
      <c r="G12" s="23" t="s">
        <v>88</v>
      </c>
      <c r="H12" s="23" t="s">
        <v>88</v>
      </c>
      <c r="I12" s="23" t="s">
        <v>88</v>
      </c>
      <c r="J12" s="23" t="s">
        <v>88</v>
      </c>
    </row>
    <row r="13" spans="1:10" s="2" customFormat="1" x14ac:dyDescent="0.3">
      <c r="A13" s="255" t="s">
        <v>16</v>
      </c>
      <c r="B13" s="255" t="s">
        <v>7</v>
      </c>
      <c r="C13" s="24">
        <f t="shared" si="0"/>
        <v>2662776</v>
      </c>
      <c r="D13" s="25">
        <v>405300</v>
      </c>
      <c r="E13" s="25">
        <v>1220000</v>
      </c>
      <c r="F13" s="25">
        <v>0</v>
      </c>
      <c r="G13" s="25">
        <v>417476</v>
      </c>
      <c r="H13" s="25">
        <v>0</v>
      </c>
      <c r="I13" s="25">
        <v>350000</v>
      </c>
      <c r="J13" s="25">
        <v>270000</v>
      </c>
    </row>
    <row r="14" spans="1:10" x14ac:dyDescent="0.3">
      <c r="A14" s="256"/>
      <c r="B14" s="257"/>
      <c r="C14" s="16"/>
      <c r="D14" s="12" t="s">
        <v>38</v>
      </c>
      <c r="E14" s="12" t="s">
        <v>44</v>
      </c>
      <c r="F14" s="12"/>
      <c r="G14" s="12" t="s">
        <v>53</v>
      </c>
      <c r="H14" s="12"/>
      <c r="I14" s="20" t="s">
        <v>80</v>
      </c>
      <c r="J14" s="20" t="s">
        <v>86</v>
      </c>
    </row>
    <row r="15" spans="1:10" s="2" customFormat="1" x14ac:dyDescent="0.3">
      <c r="A15" s="256"/>
      <c r="B15" s="255" t="s">
        <v>22</v>
      </c>
      <c r="C15" s="24">
        <f t="shared" si="0"/>
        <v>200000</v>
      </c>
      <c r="D15" s="26">
        <v>0</v>
      </c>
      <c r="E15" s="26">
        <v>0</v>
      </c>
      <c r="F15" s="26">
        <v>0</v>
      </c>
      <c r="G15" s="26">
        <v>0</v>
      </c>
      <c r="H15" s="26">
        <v>0</v>
      </c>
      <c r="I15" s="25">
        <v>200000</v>
      </c>
      <c r="J15" s="25">
        <v>0</v>
      </c>
    </row>
    <row r="16" spans="1:10" x14ac:dyDescent="0.3">
      <c r="A16" s="257"/>
      <c r="B16" s="257"/>
      <c r="C16" s="16"/>
      <c r="D16" s="27" t="s">
        <v>90</v>
      </c>
      <c r="E16" s="27" t="s">
        <v>90</v>
      </c>
      <c r="F16" s="27" t="s">
        <v>90</v>
      </c>
      <c r="G16" s="27" t="s">
        <v>90</v>
      </c>
      <c r="H16" s="27" t="s">
        <v>90</v>
      </c>
      <c r="I16" s="20" t="s">
        <v>81</v>
      </c>
      <c r="J16" s="12"/>
    </row>
    <row r="17" spans="1:10" s="2" customFormat="1" x14ac:dyDescent="0.3">
      <c r="A17" s="258" t="s">
        <v>5</v>
      </c>
      <c r="B17" s="258" t="s">
        <v>1</v>
      </c>
      <c r="C17" s="28">
        <f t="shared" si="0"/>
        <v>4200000</v>
      </c>
      <c r="D17" s="29">
        <v>700000</v>
      </c>
      <c r="E17" s="29">
        <v>980000</v>
      </c>
      <c r="F17" s="29">
        <v>0</v>
      </c>
      <c r="G17" s="29">
        <v>350000</v>
      </c>
      <c r="H17" s="29">
        <v>850000</v>
      </c>
      <c r="I17" s="29">
        <v>600000</v>
      </c>
      <c r="J17" s="29">
        <v>720000</v>
      </c>
    </row>
    <row r="18" spans="1:10" ht="27.6" x14ac:dyDescent="0.3">
      <c r="A18" s="259"/>
      <c r="B18" s="260"/>
      <c r="C18" s="16"/>
      <c r="D18" s="12" t="s">
        <v>36</v>
      </c>
      <c r="E18" s="12" t="s">
        <v>41</v>
      </c>
      <c r="F18" s="12"/>
      <c r="G18" s="12" t="s">
        <v>49</v>
      </c>
      <c r="H18" s="12" t="s">
        <v>73</v>
      </c>
      <c r="I18" s="20" t="s">
        <v>78</v>
      </c>
      <c r="J18" s="20" t="s">
        <v>82</v>
      </c>
    </row>
    <row r="19" spans="1:10" s="2" customFormat="1" x14ac:dyDescent="0.3">
      <c r="A19" s="259"/>
      <c r="B19" s="258" t="s">
        <v>51</v>
      </c>
      <c r="C19" s="28">
        <f t="shared" si="0"/>
        <v>2329442</v>
      </c>
      <c r="D19" s="29">
        <v>322000</v>
      </c>
      <c r="E19" s="29">
        <v>598000</v>
      </c>
      <c r="F19" s="29">
        <v>482942</v>
      </c>
      <c r="G19" s="29">
        <v>530000</v>
      </c>
      <c r="H19" s="29">
        <v>0</v>
      </c>
      <c r="I19" s="29">
        <v>160000</v>
      </c>
      <c r="J19" s="29">
        <v>236500</v>
      </c>
    </row>
    <row r="20" spans="1:10" ht="27.6" x14ac:dyDescent="0.3">
      <c r="A20" s="259"/>
      <c r="B20" s="260"/>
      <c r="C20" s="16"/>
      <c r="D20" s="12" t="s">
        <v>30</v>
      </c>
      <c r="E20" s="12" t="s">
        <v>43</v>
      </c>
      <c r="F20" s="12" t="s">
        <v>47</v>
      </c>
      <c r="G20" s="12" t="s">
        <v>52</v>
      </c>
      <c r="H20" s="12"/>
      <c r="I20" s="12" t="s">
        <v>75</v>
      </c>
      <c r="J20" s="20" t="s">
        <v>83</v>
      </c>
    </row>
    <row r="21" spans="1:10" s="2" customFormat="1" x14ac:dyDescent="0.3">
      <c r="A21" s="259"/>
      <c r="B21" s="258" t="s">
        <v>11</v>
      </c>
      <c r="C21" s="28">
        <f t="shared" si="0"/>
        <v>1149900</v>
      </c>
      <c r="D21" s="29">
        <v>260000</v>
      </c>
      <c r="E21" s="29">
        <v>195000</v>
      </c>
      <c r="F21" s="29">
        <v>216300</v>
      </c>
      <c r="G21" s="29">
        <v>180000</v>
      </c>
      <c r="H21" s="29">
        <v>298600</v>
      </c>
      <c r="I21" s="29">
        <v>0</v>
      </c>
      <c r="J21" s="29">
        <v>0</v>
      </c>
    </row>
    <row r="22" spans="1:10" x14ac:dyDescent="0.3">
      <c r="A22" s="259"/>
      <c r="B22" s="260"/>
      <c r="C22" s="16"/>
      <c r="D22" s="12" t="s">
        <v>27</v>
      </c>
      <c r="E22" s="12" t="s">
        <v>60</v>
      </c>
      <c r="F22" s="12" t="s">
        <v>61</v>
      </c>
      <c r="G22" s="12" t="s">
        <v>62</v>
      </c>
      <c r="H22" s="12" t="s">
        <v>68</v>
      </c>
      <c r="I22" s="12"/>
      <c r="J22" s="12"/>
    </row>
    <row r="23" spans="1:10" s="2" customFormat="1" x14ac:dyDescent="0.3">
      <c r="A23" s="259"/>
      <c r="B23" s="258" t="s">
        <v>12</v>
      </c>
      <c r="C23" s="28">
        <f t="shared" si="0"/>
        <v>2580000</v>
      </c>
      <c r="D23" s="29">
        <v>160000</v>
      </c>
      <c r="E23" s="29">
        <v>200000</v>
      </c>
      <c r="F23" s="29">
        <v>465000</v>
      </c>
      <c r="G23" s="29">
        <v>220000</v>
      </c>
      <c r="H23" s="29">
        <v>1115000</v>
      </c>
      <c r="I23" s="29">
        <v>420000</v>
      </c>
      <c r="J23" s="29">
        <v>0</v>
      </c>
    </row>
    <row r="24" spans="1:10" x14ac:dyDescent="0.3">
      <c r="A24" s="259"/>
      <c r="B24" s="260"/>
      <c r="C24" s="16"/>
      <c r="D24" s="12" t="s">
        <v>28</v>
      </c>
      <c r="E24" s="12" t="s">
        <v>63</v>
      </c>
      <c r="F24" s="12" t="s">
        <v>64</v>
      </c>
      <c r="G24" s="12" t="s">
        <v>65</v>
      </c>
      <c r="H24" s="12" t="s">
        <v>69</v>
      </c>
      <c r="I24" s="20" t="s">
        <v>76</v>
      </c>
      <c r="J24" s="12"/>
    </row>
    <row r="25" spans="1:10" s="2" customFormat="1" x14ac:dyDescent="0.3">
      <c r="A25" s="259"/>
      <c r="B25" s="258" t="s">
        <v>13</v>
      </c>
      <c r="C25" s="28">
        <f t="shared" si="0"/>
        <v>1055255</v>
      </c>
      <c r="D25" s="29">
        <v>280000</v>
      </c>
      <c r="E25" s="29">
        <v>335255</v>
      </c>
      <c r="F25" s="29">
        <v>0</v>
      </c>
      <c r="G25" s="29">
        <v>0</v>
      </c>
      <c r="H25" s="29">
        <v>440000</v>
      </c>
      <c r="I25" s="29">
        <v>0</v>
      </c>
      <c r="J25" s="29">
        <v>0</v>
      </c>
    </row>
    <row r="26" spans="1:10" ht="27.6" x14ac:dyDescent="0.3">
      <c r="A26" s="260"/>
      <c r="B26" s="260"/>
      <c r="C26" s="16"/>
      <c r="D26" s="12" t="s">
        <v>29</v>
      </c>
      <c r="E26" s="12" t="s">
        <v>66</v>
      </c>
      <c r="F26" s="12"/>
      <c r="G26" s="12"/>
      <c r="H26" s="12" t="s">
        <v>70</v>
      </c>
      <c r="I26" s="12"/>
      <c r="J26" s="12"/>
    </row>
    <row r="27" spans="1:10" s="2" customFormat="1" x14ac:dyDescent="0.3">
      <c r="A27" s="261" t="s">
        <v>24</v>
      </c>
      <c r="B27" s="261" t="s">
        <v>9</v>
      </c>
      <c r="C27" s="30">
        <f t="shared" si="0"/>
        <v>2784450</v>
      </c>
      <c r="D27" s="31">
        <v>360700</v>
      </c>
      <c r="E27" s="31">
        <v>247700</v>
      </c>
      <c r="F27" s="31">
        <v>520000</v>
      </c>
      <c r="G27" s="31">
        <v>853900</v>
      </c>
      <c r="H27" s="31">
        <v>501150</v>
      </c>
      <c r="I27" s="31">
        <v>0</v>
      </c>
      <c r="J27" s="31">
        <v>301000</v>
      </c>
    </row>
    <row r="28" spans="1:10" ht="27.6" x14ac:dyDescent="0.3">
      <c r="A28" s="262"/>
      <c r="B28" s="263"/>
      <c r="C28" s="16"/>
      <c r="D28" s="12" t="s">
        <v>32</v>
      </c>
      <c r="E28" s="12" t="s">
        <v>54</v>
      </c>
      <c r="F28" s="12" t="s">
        <v>55</v>
      </c>
      <c r="G28" s="12" t="s">
        <v>56</v>
      </c>
      <c r="H28" s="12" t="s">
        <v>74</v>
      </c>
      <c r="I28" s="12"/>
      <c r="J28" s="20" t="s">
        <v>84</v>
      </c>
    </row>
    <row r="29" spans="1:10" s="2" customFormat="1" x14ac:dyDescent="0.3">
      <c r="A29" s="262"/>
      <c r="B29" s="261" t="s">
        <v>0</v>
      </c>
      <c r="C29" s="30">
        <f t="shared" si="0"/>
        <v>461200</v>
      </c>
      <c r="D29" s="31">
        <v>0</v>
      </c>
      <c r="E29" s="31">
        <v>0</v>
      </c>
      <c r="F29" s="31">
        <v>0</v>
      </c>
      <c r="G29" s="31">
        <v>257200</v>
      </c>
      <c r="H29" s="31">
        <v>204000</v>
      </c>
      <c r="I29" s="31">
        <v>0</v>
      </c>
      <c r="J29" s="31">
        <v>0</v>
      </c>
    </row>
    <row r="30" spans="1:10" ht="27.6" x14ac:dyDescent="0.3">
      <c r="A30" s="262"/>
      <c r="B30" s="263"/>
      <c r="C30" s="16"/>
      <c r="D30" s="12"/>
      <c r="E30" s="12"/>
      <c r="F30" s="12"/>
      <c r="G30" s="12" t="s">
        <v>48</v>
      </c>
      <c r="H30" s="12" t="s">
        <v>71</v>
      </c>
      <c r="I30" s="12"/>
      <c r="J30" s="12"/>
    </row>
    <row r="31" spans="1:10" s="2" customFormat="1" x14ac:dyDescent="0.3">
      <c r="A31" s="262"/>
      <c r="B31" s="261" t="s">
        <v>8</v>
      </c>
      <c r="C31" s="30">
        <f t="shared" si="0"/>
        <v>1052000</v>
      </c>
      <c r="D31" s="31">
        <v>372000</v>
      </c>
      <c r="E31" s="31">
        <v>205000</v>
      </c>
      <c r="F31" s="31">
        <v>0</v>
      </c>
      <c r="G31" s="31">
        <v>0</v>
      </c>
      <c r="H31" s="31">
        <v>475000</v>
      </c>
      <c r="I31" s="31">
        <v>0</v>
      </c>
      <c r="J31" s="31">
        <v>0</v>
      </c>
    </row>
    <row r="32" spans="1:10" x14ac:dyDescent="0.3">
      <c r="A32" s="263"/>
      <c r="B32" s="263"/>
      <c r="C32" s="16"/>
      <c r="D32" s="12" t="s">
        <v>33</v>
      </c>
      <c r="E32" s="12" t="s">
        <v>45</v>
      </c>
      <c r="F32" s="12"/>
      <c r="G32" s="12"/>
      <c r="H32" s="12" t="s">
        <v>72</v>
      </c>
      <c r="I32" s="12"/>
      <c r="J32" s="12"/>
    </row>
    <row r="33" spans="1:10" s="7" customFormat="1" x14ac:dyDescent="0.3">
      <c r="A33" s="264" t="s">
        <v>93</v>
      </c>
      <c r="B33" s="15" t="s">
        <v>40</v>
      </c>
      <c r="C33" s="32">
        <f>C3+C5+C7+C9+C11+C13+C17+C19+C21+C23+C25+C27+C29+C31</f>
        <v>27229047</v>
      </c>
      <c r="D33" s="32">
        <f>D3+D5+D7+D9+D11+D13+D17+D19+D21+D23+D25+D27+D29+D31</f>
        <v>4000000</v>
      </c>
      <c r="E33" s="32">
        <f>E3+E5+E7+E9+E11+E13+E15+E17+E19+E21+E23+E25+E27+E29+E31</f>
        <v>5980955</v>
      </c>
      <c r="F33" s="32">
        <f t="shared" ref="F33" si="1">F3+F5+F7+F9+F11+F13+F15+F17+F19+F21+F23+F25+F27+F29+F31</f>
        <v>3673342</v>
      </c>
      <c r="G33" s="32">
        <f>G3+G5+G7+G9+G11+G13+G15+G17+G19+G21+G23+G25+G27+G29+G31</f>
        <v>4952500</v>
      </c>
      <c r="H33" s="32">
        <f>H3+H5+H7+H9+H11+H13+H15+H17+H19+H21+H23+H25+H27+H29+H31</f>
        <v>3883750</v>
      </c>
      <c r="I33" s="32">
        <f>I3+I5+I7+I9+I11+I13+I15+I17+I19+I21+I23+I25+I27+I29+I31</f>
        <v>2441000</v>
      </c>
      <c r="J33" s="32">
        <f>J3+J5+J7+J9+J11+J13+J15+J17+J19+J21+J23+J25+J27+J29+J31</f>
        <v>2497500</v>
      </c>
    </row>
    <row r="34" spans="1:10" x14ac:dyDescent="0.3">
      <c r="A34" s="265"/>
      <c r="B34" s="15" t="s">
        <v>39</v>
      </c>
      <c r="C34" s="11"/>
      <c r="D34" s="12">
        <v>4000000</v>
      </c>
      <c r="E34" s="12">
        <v>5980955</v>
      </c>
      <c r="F34" s="12">
        <v>3673342</v>
      </c>
      <c r="G34" s="12">
        <v>4952500</v>
      </c>
      <c r="H34" s="12">
        <f>SUM(H3:H31)</f>
        <v>3883750</v>
      </c>
      <c r="I34" s="12">
        <v>2441250</v>
      </c>
      <c r="J34" s="12">
        <v>2497500</v>
      </c>
    </row>
    <row r="35" spans="1:10" x14ac:dyDescent="0.3">
      <c r="A35" s="266"/>
      <c r="B35" s="10" t="s">
        <v>91</v>
      </c>
      <c r="C35" s="11"/>
      <c r="D35" s="12">
        <f>D34-D33</f>
        <v>0</v>
      </c>
      <c r="E35" s="12">
        <f t="shared" ref="E35:J35" si="2">E34-E33</f>
        <v>0</v>
      </c>
      <c r="F35" s="12">
        <f t="shared" si="2"/>
        <v>0</v>
      </c>
      <c r="G35" s="12">
        <f t="shared" si="2"/>
        <v>0</v>
      </c>
      <c r="H35" s="12">
        <f t="shared" si="2"/>
        <v>0</v>
      </c>
      <c r="I35" s="12">
        <f t="shared" si="2"/>
        <v>250</v>
      </c>
      <c r="J35" s="12">
        <f t="shared" si="2"/>
        <v>0</v>
      </c>
    </row>
  </sheetData>
  <sortState ref="A2:XFD15">
    <sortCondition ref="A2:A15"/>
  </sortState>
  <mergeCells count="22">
    <mergeCell ref="A27:A32"/>
    <mergeCell ref="B27:B28"/>
    <mergeCell ref="B29:B30"/>
    <mergeCell ref="B31:B32"/>
    <mergeCell ref="A33:A35"/>
    <mergeCell ref="A13:A16"/>
    <mergeCell ref="B13:B14"/>
    <mergeCell ref="B15:B16"/>
    <mergeCell ref="A17:A26"/>
    <mergeCell ref="B17:B18"/>
    <mergeCell ref="B19:B20"/>
    <mergeCell ref="B21:B22"/>
    <mergeCell ref="B23:B24"/>
    <mergeCell ref="B25:B26"/>
    <mergeCell ref="C1:J1"/>
    <mergeCell ref="A3:A6"/>
    <mergeCell ref="B3:B4"/>
    <mergeCell ref="B5:B6"/>
    <mergeCell ref="A7:A12"/>
    <mergeCell ref="B7:B8"/>
    <mergeCell ref="B9:B10"/>
    <mergeCell ref="B11:B12"/>
  </mergeCells>
  <phoneticPr fontId="1" type="noConversion"/>
  <pageMargins left="0.25" right="0.25" top="0.75" bottom="0.75" header="0.3" footer="0.3"/>
  <pageSetup paperSize="9" scale="44"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5" ht="16.8" customHeight="1" x14ac:dyDescent="0.3">
      <c r="A1" s="152" t="s">
        <v>4</v>
      </c>
      <c r="B1" s="152" t="s">
        <v>183</v>
      </c>
      <c r="C1" s="152" t="s">
        <v>181</v>
      </c>
      <c r="D1" s="152" t="s">
        <v>184</v>
      </c>
      <c r="E1" s="152" t="s">
        <v>170</v>
      </c>
    </row>
    <row r="2" spans="1:5" s="140" customFormat="1" ht="16.2" customHeight="1" x14ac:dyDescent="0.3">
      <c r="A2" s="319" t="s">
        <v>10</v>
      </c>
      <c r="B2" s="144">
        <v>647000</v>
      </c>
      <c r="C2" s="145">
        <v>350000</v>
      </c>
      <c r="D2" s="145">
        <v>300000</v>
      </c>
      <c r="E2" s="151">
        <v>1140000</v>
      </c>
    </row>
    <row r="3" spans="1:5" ht="55.2" x14ac:dyDescent="0.3">
      <c r="A3" s="319"/>
      <c r="B3" s="35" t="s">
        <v>133</v>
      </c>
      <c r="C3" s="35" t="s">
        <v>142</v>
      </c>
      <c r="D3" s="35" t="s">
        <v>160</v>
      </c>
      <c r="E3" s="11" t="s">
        <v>174</v>
      </c>
    </row>
    <row r="4" spans="1:5" ht="30" customHeight="1" x14ac:dyDescent="0.3">
      <c r="A4" s="155" t="s">
        <v>186</v>
      </c>
      <c r="B4" s="35"/>
      <c r="C4" s="35"/>
      <c r="D4" s="35"/>
      <c r="E4" s="11"/>
    </row>
    <row r="5" spans="1:5" ht="129" customHeight="1" x14ac:dyDescent="0.3">
      <c r="A5" s="155" t="s">
        <v>188</v>
      </c>
      <c r="B5" s="146"/>
      <c r="C5" s="146"/>
      <c r="D5" s="146"/>
      <c r="E5" s="146"/>
    </row>
    <row r="6" spans="1:5" ht="151.80000000000001" customHeight="1" x14ac:dyDescent="0.3">
      <c r="A6" s="155" t="s">
        <v>191</v>
      </c>
      <c r="B6" s="146"/>
      <c r="C6" s="146"/>
      <c r="D6" s="146"/>
      <c r="E6" s="146"/>
    </row>
  </sheetData>
  <mergeCells count="1">
    <mergeCell ref="A2:A3"/>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5" x14ac:dyDescent="0.3">
      <c r="A1" s="152" t="s">
        <v>4</v>
      </c>
      <c r="B1" s="152" t="s">
        <v>183</v>
      </c>
      <c r="C1" s="152" t="s">
        <v>181</v>
      </c>
      <c r="D1" s="152" t="s">
        <v>184</v>
      </c>
      <c r="E1" s="152" t="s">
        <v>182</v>
      </c>
    </row>
    <row r="2" spans="1:5" ht="16.2" customHeight="1" x14ac:dyDescent="0.3">
      <c r="A2" s="319" t="s">
        <v>7</v>
      </c>
      <c r="B2" s="35">
        <v>599820</v>
      </c>
      <c r="C2" s="39">
        <v>700000</v>
      </c>
      <c r="D2" s="39">
        <f>990000-6000+310000</f>
        <v>1294000</v>
      </c>
      <c r="E2" s="137">
        <v>1315000</v>
      </c>
    </row>
    <row r="3" spans="1:5" ht="234.6" x14ac:dyDescent="0.3">
      <c r="A3" s="319"/>
      <c r="B3" s="35" t="s">
        <v>136</v>
      </c>
      <c r="C3" s="35" t="s">
        <v>145</v>
      </c>
      <c r="D3" s="39" t="s">
        <v>167</v>
      </c>
      <c r="E3" s="11" t="s">
        <v>175</v>
      </c>
    </row>
    <row r="4" spans="1:5" ht="30" customHeight="1" x14ac:dyDescent="0.3">
      <c r="A4" s="155" t="s">
        <v>186</v>
      </c>
      <c r="B4" s="35"/>
      <c r="C4" s="35"/>
      <c r="D4" s="39"/>
      <c r="E4" s="11"/>
    </row>
    <row r="5" spans="1:5" ht="129" customHeight="1" x14ac:dyDescent="0.3">
      <c r="A5" s="155" t="s">
        <v>189</v>
      </c>
      <c r="B5" s="146"/>
      <c r="C5" s="146"/>
      <c r="D5" s="146"/>
      <c r="E5" s="146"/>
    </row>
    <row r="6" spans="1:5" ht="151.80000000000001" customHeight="1" x14ac:dyDescent="0.3">
      <c r="A6" s="155" t="s">
        <v>190</v>
      </c>
      <c r="B6" s="146"/>
      <c r="C6" s="146"/>
      <c r="D6" s="146"/>
      <c r="E6" s="146"/>
    </row>
  </sheetData>
  <mergeCells count="1">
    <mergeCell ref="A2:A3"/>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70" zoomScaleNormal="70" workbookViewId="0">
      <selection activeCell="P4" sqref="P4"/>
    </sheetView>
  </sheetViews>
  <sheetFormatPr defaultColWidth="33.21875" defaultRowHeight="13.8" x14ac:dyDescent="0.3"/>
  <cols>
    <col min="1" max="1" width="8.109375" style="43" customWidth="1"/>
    <col min="2" max="2" width="13.33203125" style="43" customWidth="1"/>
    <col min="3" max="3" width="13.33203125" style="41" customWidth="1"/>
    <col min="4" max="10" width="13.33203125" style="44" customWidth="1"/>
    <col min="11" max="13" width="13.33203125" style="41" customWidth="1"/>
    <col min="14" max="14" width="13.33203125" style="45" customWidth="1"/>
    <col min="15" max="15" width="11.5546875" style="45" bestFit="1" customWidth="1"/>
    <col min="16" max="16384" width="33.21875" style="41"/>
  </cols>
  <sheetData>
    <row r="1" spans="1:15" ht="26.4" thickBot="1" x14ac:dyDescent="0.35">
      <c r="A1" s="40"/>
      <c r="B1" s="40"/>
      <c r="C1" s="278" t="s">
        <v>159</v>
      </c>
      <c r="D1" s="279"/>
      <c r="E1" s="279"/>
      <c r="F1" s="279"/>
      <c r="G1" s="279"/>
      <c r="H1" s="279"/>
      <c r="I1" s="279"/>
      <c r="J1" s="279"/>
    </row>
    <row r="2" spans="1:15" ht="28.2" thickBot="1" x14ac:dyDescent="0.35">
      <c r="A2" s="60" t="s">
        <v>3</v>
      </c>
      <c r="B2" s="61" t="s">
        <v>4</v>
      </c>
      <c r="C2" s="62" t="s">
        <v>156</v>
      </c>
      <c r="D2" s="63" t="s">
        <v>25</v>
      </c>
      <c r="E2" s="64" t="s">
        <v>17</v>
      </c>
      <c r="F2" s="64" t="s">
        <v>18</v>
      </c>
      <c r="G2" s="64" t="s">
        <v>19</v>
      </c>
      <c r="H2" s="64" t="s">
        <v>20</v>
      </c>
      <c r="I2" s="64" t="s">
        <v>21</v>
      </c>
      <c r="J2" s="64" t="s">
        <v>26</v>
      </c>
      <c r="K2" s="64" t="s">
        <v>151</v>
      </c>
      <c r="L2" s="64" t="s">
        <v>152</v>
      </c>
      <c r="M2" s="64" t="s">
        <v>153</v>
      </c>
      <c r="N2" s="64" t="s">
        <v>154</v>
      </c>
      <c r="O2" s="132" t="s">
        <v>168</v>
      </c>
    </row>
    <row r="3" spans="1:15" s="42" customFormat="1" ht="21" customHeight="1" x14ac:dyDescent="0.3">
      <c r="A3" s="275" t="s">
        <v>5</v>
      </c>
      <c r="B3" s="65" t="s">
        <v>1</v>
      </c>
      <c r="C3" s="76">
        <f>SUM(D3:N3)</f>
        <v>6080000</v>
      </c>
      <c r="D3" s="77">
        <v>700000</v>
      </c>
      <c r="E3" s="78">
        <v>980000</v>
      </c>
      <c r="F3" s="78">
        <v>0</v>
      </c>
      <c r="G3" s="78">
        <v>350000</v>
      </c>
      <c r="H3" s="78">
        <v>850000</v>
      </c>
      <c r="I3" s="78">
        <v>600000</v>
      </c>
      <c r="J3" s="78">
        <v>720000</v>
      </c>
      <c r="K3" s="79"/>
      <c r="L3" s="79"/>
      <c r="M3" s="79">
        <v>1880000</v>
      </c>
      <c r="N3" s="80"/>
      <c r="O3" s="80">
        <v>1100000</v>
      </c>
    </row>
    <row r="4" spans="1:15" s="42" customFormat="1" ht="21" customHeight="1" x14ac:dyDescent="0.3">
      <c r="A4" s="276"/>
      <c r="B4" s="57" t="s">
        <v>51</v>
      </c>
      <c r="C4" s="81">
        <f>SUM(D4:N4)</f>
        <v>2919442</v>
      </c>
      <c r="D4" s="82">
        <v>322000</v>
      </c>
      <c r="E4" s="83">
        <v>598000</v>
      </c>
      <c r="F4" s="83">
        <v>482942</v>
      </c>
      <c r="G4" s="83">
        <v>530000</v>
      </c>
      <c r="H4" s="83">
        <v>0</v>
      </c>
      <c r="I4" s="83">
        <v>160000</v>
      </c>
      <c r="J4" s="83">
        <v>236500</v>
      </c>
      <c r="K4" s="52"/>
      <c r="L4" s="52">
        <v>590000</v>
      </c>
      <c r="M4" s="52"/>
      <c r="N4" s="53"/>
      <c r="O4" s="53"/>
    </row>
    <row r="5" spans="1:15" s="42" customFormat="1" ht="21" customHeight="1" x14ac:dyDescent="0.3">
      <c r="A5" s="276"/>
      <c r="B5" s="57" t="s">
        <v>11</v>
      </c>
      <c r="C5" s="81">
        <f t="shared" ref="C5:C7" si="0">SUM(D5:N5)</f>
        <v>1149900</v>
      </c>
      <c r="D5" s="82">
        <v>260000</v>
      </c>
      <c r="E5" s="83">
        <v>195000</v>
      </c>
      <c r="F5" s="83">
        <v>216300</v>
      </c>
      <c r="G5" s="83">
        <v>180000</v>
      </c>
      <c r="H5" s="83">
        <v>298600</v>
      </c>
      <c r="I5" s="83">
        <v>0</v>
      </c>
      <c r="J5" s="83">
        <v>0</v>
      </c>
      <c r="K5" s="52"/>
      <c r="L5" s="52"/>
      <c r="M5" s="52"/>
      <c r="N5" s="53"/>
      <c r="O5" s="53"/>
    </row>
    <row r="6" spans="1:15" s="42" customFormat="1" ht="21" customHeight="1" x14ac:dyDescent="0.3">
      <c r="A6" s="276"/>
      <c r="B6" s="57" t="s">
        <v>12</v>
      </c>
      <c r="C6" s="81">
        <f t="shared" si="0"/>
        <v>3470000</v>
      </c>
      <c r="D6" s="82">
        <v>160000</v>
      </c>
      <c r="E6" s="83">
        <v>200000</v>
      </c>
      <c r="F6" s="83">
        <v>465000</v>
      </c>
      <c r="G6" s="83">
        <v>220000</v>
      </c>
      <c r="H6" s="83">
        <v>1115000</v>
      </c>
      <c r="I6" s="83">
        <v>420000</v>
      </c>
      <c r="J6" s="83">
        <v>0</v>
      </c>
      <c r="K6" s="52"/>
      <c r="L6" s="52"/>
      <c r="M6" s="52"/>
      <c r="N6" s="53">
        <v>890000</v>
      </c>
      <c r="O6" s="53"/>
    </row>
    <row r="7" spans="1:15" s="42" customFormat="1" ht="21" customHeight="1" thickBot="1" x14ac:dyDescent="0.35">
      <c r="A7" s="277"/>
      <c r="B7" s="66" t="s">
        <v>13</v>
      </c>
      <c r="C7" s="84">
        <f t="shared" si="0"/>
        <v>1398435</v>
      </c>
      <c r="D7" s="85">
        <v>280000</v>
      </c>
      <c r="E7" s="86">
        <v>335255</v>
      </c>
      <c r="F7" s="86">
        <v>0</v>
      </c>
      <c r="G7" s="86">
        <v>0</v>
      </c>
      <c r="H7" s="86">
        <v>440000</v>
      </c>
      <c r="I7" s="86">
        <v>0</v>
      </c>
      <c r="J7" s="86">
        <v>0</v>
      </c>
      <c r="K7" s="87"/>
      <c r="L7" s="87">
        <v>343180</v>
      </c>
      <c r="M7" s="87"/>
      <c r="N7" s="88"/>
      <c r="O7" s="88"/>
    </row>
    <row r="8" spans="1:15" s="42" customFormat="1" ht="21" customHeight="1" x14ac:dyDescent="0.3">
      <c r="A8" s="267" t="s">
        <v>24</v>
      </c>
      <c r="B8" s="67" t="s">
        <v>9</v>
      </c>
      <c r="C8" s="89">
        <f t="shared" ref="C8:C15" si="1">SUM(D8:N8)</f>
        <v>2984450</v>
      </c>
      <c r="D8" s="90">
        <v>360700</v>
      </c>
      <c r="E8" s="91">
        <v>247700</v>
      </c>
      <c r="F8" s="91">
        <v>520000</v>
      </c>
      <c r="G8" s="91">
        <v>853900</v>
      </c>
      <c r="H8" s="91">
        <v>501150</v>
      </c>
      <c r="I8" s="91">
        <v>0</v>
      </c>
      <c r="J8" s="91">
        <v>301000</v>
      </c>
      <c r="K8" s="79"/>
      <c r="L8" s="79"/>
      <c r="M8" s="79">
        <v>200000</v>
      </c>
      <c r="N8" s="80"/>
      <c r="O8" s="80">
        <v>286000</v>
      </c>
    </row>
    <row r="9" spans="1:15" s="42" customFormat="1" ht="21" customHeight="1" x14ac:dyDescent="0.3">
      <c r="A9" s="268"/>
      <c r="B9" s="58" t="s">
        <v>0</v>
      </c>
      <c r="C9" s="92">
        <f t="shared" si="1"/>
        <v>461200</v>
      </c>
      <c r="D9" s="93">
        <v>0</v>
      </c>
      <c r="E9" s="94">
        <v>0</v>
      </c>
      <c r="F9" s="94">
        <v>0</v>
      </c>
      <c r="G9" s="94">
        <v>257200</v>
      </c>
      <c r="H9" s="94">
        <v>204000</v>
      </c>
      <c r="I9" s="94">
        <v>0</v>
      </c>
      <c r="J9" s="94">
        <v>0</v>
      </c>
      <c r="K9" s="52"/>
      <c r="L9" s="52"/>
      <c r="M9" s="52"/>
      <c r="N9" s="53"/>
      <c r="O9" s="53"/>
    </row>
    <row r="10" spans="1:15" s="42" customFormat="1" ht="21" customHeight="1" thickBot="1" x14ac:dyDescent="0.35">
      <c r="A10" s="269"/>
      <c r="B10" s="68" t="s">
        <v>8</v>
      </c>
      <c r="C10" s="95">
        <f t="shared" si="1"/>
        <v>2992000</v>
      </c>
      <c r="D10" s="96">
        <v>372000</v>
      </c>
      <c r="E10" s="97">
        <v>205000</v>
      </c>
      <c r="F10" s="97">
        <v>0</v>
      </c>
      <c r="G10" s="97">
        <v>0</v>
      </c>
      <c r="H10" s="97">
        <v>475000</v>
      </c>
      <c r="I10" s="97">
        <v>0</v>
      </c>
      <c r="J10" s="97">
        <v>0</v>
      </c>
      <c r="K10" s="87"/>
      <c r="L10" s="87">
        <v>280000</v>
      </c>
      <c r="M10" s="87">
        <f>300000+100000</f>
        <v>400000</v>
      </c>
      <c r="N10" s="88">
        <f>500000+760000</f>
        <v>1260000</v>
      </c>
      <c r="O10" s="88">
        <v>130000</v>
      </c>
    </row>
    <row r="11" spans="1:15" s="42" customFormat="1" ht="21" customHeight="1" x14ac:dyDescent="0.3">
      <c r="A11" s="282" t="s">
        <v>6</v>
      </c>
      <c r="B11" s="69" t="s">
        <v>2</v>
      </c>
      <c r="C11" s="98">
        <f t="shared" si="1"/>
        <v>5773100</v>
      </c>
      <c r="D11" s="99">
        <v>290000</v>
      </c>
      <c r="E11" s="100">
        <v>900000</v>
      </c>
      <c r="F11" s="100">
        <v>989100</v>
      </c>
      <c r="G11" s="100">
        <v>935000</v>
      </c>
      <c r="H11" s="100">
        <v>0</v>
      </c>
      <c r="I11" s="100">
        <v>379000</v>
      </c>
      <c r="J11" s="100">
        <v>970000</v>
      </c>
      <c r="K11" s="79"/>
      <c r="L11" s="79">
        <v>540000</v>
      </c>
      <c r="M11" s="79">
        <f>300000+170000</f>
        <v>470000</v>
      </c>
      <c r="N11" s="80">
        <v>300000</v>
      </c>
      <c r="O11" s="80">
        <f>950000+190000</f>
        <v>1140000</v>
      </c>
    </row>
    <row r="12" spans="1:15" s="42" customFormat="1" ht="21" customHeight="1" x14ac:dyDescent="0.3">
      <c r="A12" s="283"/>
      <c r="B12" s="59" t="s">
        <v>10</v>
      </c>
      <c r="C12" s="101">
        <f t="shared" si="1"/>
        <v>5251924</v>
      </c>
      <c r="D12" s="102">
        <v>450000</v>
      </c>
      <c r="E12" s="103">
        <v>1100000</v>
      </c>
      <c r="F12" s="103">
        <v>1000000</v>
      </c>
      <c r="G12" s="103">
        <v>1022924</v>
      </c>
      <c r="H12" s="103">
        <v>0</v>
      </c>
      <c r="I12" s="103">
        <v>332000</v>
      </c>
      <c r="J12" s="103">
        <v>0</v>
      </c>
      <c r="K12" s="52"/>
      <c r="L12" s="52">
        <v>647000</v>
      </c>
      <c r="M12" s="52">
        <v>350000</v>
      </c>
      <c r="N12" s="53">
        <v>350000</v>
      </c>
      <c r="O12" s="53"/>
    </row>
    <row r="13" spans="1:15" s="42" customFormat="1" ht="21" customHeight="1" thickBot="1" x14ac:dyDescent="0.35">
      <c r="A13" s="284"/>
      <c r="B13" s="70" t="s">
        <v>34</v>
      </c>
      <c r="C13" s="104">
        <f t="shared" si="1"/>
        <v>400000</v>
      </c>
      <c r="D13" s="105">
        <v>400000</v>
      </c>
      <c r="E13" s="106">
        <v>0</v>
      </c>
      <c r="F13" s="107">
        <v>0</v>
      </c>
      <c r="G13" s="106">
        <v>0</v>
      </c>
      <c r="H13" s="107">
        <v>0</v>
      </c>
      <c r="I13" s="106">
        <v>0</v>
      </c>
      <c r="J13" s="107">
        <v>0</v>
      </c>
      <c r="K13" s="87"/>
      <c r="L13" s="87"/>
      <c r="M13" s="87"/>
      <c r="N13" s="88"/>
      <c r="O13" s="88"/>
    </row>
    <row r="14" spans="1:15" s="42" customFormat="1" ht="21" customHeight="1" x14ac:dyDescent="0.3">
      <c r="A14" s="273" t="s">
        <v>16</v>
      </c>
      <c r="B14" s="71" t="s">
        <v>7</v>
      </c>
      <c r="C14" s="108">
        <f t="shared" si="1"/>
        <v>4556596</v>
      </c>
      <c r="D14" s="109">
        <v>405300</v>
      </c>
      <c r="E14" s="110">
        <v>1220000</v>
      </c>
      <c r="F14" s="110">
        <v>0</v>
      </c>
      <c r="G14" s="110">
        <v>417476</v>
      </c>
      <c r="H14" s="110">
        <v>0</v>
      </c>
      <c r="I14" s="110">
        <v>350000</v>
      </c>
      <c r="J14" s="110">
        <v>270000</v>
      </c>
      <c r="K14" s="79"/>
      <c r="L14" s="79">
        <v>599820</v>
      </c>
      <c r="M14" s="79"/>
      <c r="N14" s="80">
        <f>990000+310000-6000</f>
        <v>1294000</v>
      </c>
      <c r="O14" s="80">
        <f>565000+750000</f>
        <v>1315000</v>
      </c>
    </row>
    <row r="15" spans="1:15" s="42" customFormat="1" ht="21" customHeight="1" thickBot="1" x14ac:dyDescent="0.35">
      <c r="A15" s="274"/>
      <c r="B15" s="72" t="s">
        <v>22</v>
      </c>
      <c r="C15" s="111">
        <f t="shared" si="1"/>
        <v>900000</v>
      </c>
      <c r="D15" s="112">
        <v>0</v>
      </c>
      <c r="E15" s="113">
        <v>0</v>
      </c>
      <c r="F15" s="113">
        <v>0</v>
      </c>
      <c r="G15" s="113">
        <v>0</v>
      </c>
      <c r="H15" s="113">
        <v>0</v>
      </c>
      <c r="I15" s="114">
        <v>200000</v>
      </c>
      <c r="J15" s="114">
        <v>0</v>
      </c>
      <c r="K15" s="87"/>
      <c r="L15" s="87"/>
      <c r="M15" s="87">
        <v>700000</v>
      </c>
      <c r="N15" s="88"/>
      <c r="O15" s="88"/>
    </row>
    <row r="16" spans="1:15" s="42" customFormat="1" ht="21" customHeight="1" x14ac:dyDescent="0.3">
      <c r="A16" s="280" t="s">
        <v>23</v>
      </c>
      <c r="B16" s="74" t="s">
        <v>14</v>
      </c>
      <c r="C16" s="115" t="s">
        <v>157</v>
      </c>
      <c r="D16" s="116">
        <v>0</v>
      </c>
      <c r="E16" s="117">
        <v>0</v>
      </c>
      <c r="F16" s="117">
        <v>0</v>
      </c>
      <c r="G16" s="117">
        <v>0</v>
      </c>
      <c r="H16" s="117">
        <v>0</v>
      </c>
      <c r="I16" s="117">
        <v>0</v>
      </c>
      <c r="J16" s="117">
        <v>0</v>
      </c>
      <c r="K16" s="79"/>
      <c r="L16" s="79"/>
      <c r="M16" s="79"/>
      <c r="N16" s="80"/>
      <c r="O16" s="80"/>
    </row>
    <row r="17" spans="1:15" s="42" customFormat="1" ht="21" customHeight="1" thickBot="1" x14ac:dyDescent="0.35">
      <c r="A17" s="281"/>
      <c r="B17" s="75" t="s">
        <v>15</v>
      </c>
      <c r="C17" s="118">
        <f>SUM(D17:N17)</f>
        <v>1213600</v>
      </c>
      <c r="D17" s="119">
        <v>0</v>
      </c>
      <c r="E17" s="120">
        <v>0</v>
      </c>
      <c r="F17" s="120">
        <v>0</v>
      </c>
      <c r="G17" s="120">
        <v>186000</v>
      </c>
      <c r="H17" s="120">
        <v>0</v>
      </c>
      <c r="I17" s="120">
        <v>0</v>
      </c>
      <c r="J17" s="120">
        <v>0</v>
      </c>
      <c r="K17" s="87">
        <v>1027600</v>
      </c>
      <c r="L17" s="87"/>
      <c r="M17" s="87"/>
      <c r="N17" s="88"/>
      <c r="O17" s="88"/>
    </row>
    <row r="18" spans="1:15" s="42" customFormat="1" ht="21" customHeight="1" thickBot="1" x14ac:dyDescent="0.35">
      <c r="A18" s="46" t="s">
        <v>155</v>
      </c>
      <c r="B18" s="73"/>
      <c r="C18" s="121">
        <f>SUM(D18:N18)</f>
        <v>1000000</v>
      </c>
      <c r="D18" s="122"/>
      <c r="E18" s="123"/>
      <c r="F18" s="123"/>
      <c r="G18" s="123"/>
      <c r="H18" s="123"/>
      <c r="I18" s="123"/>
      <c r="J18" s="123"/>
      <c r="K18" s="124"/>
      <c r="L18" s="124"/>
      <c r="M18" s="124"/>
      <c r="N18" s="125">
        <v>1000000</v>
      </c>
      <c r="O18" s="133"/>
    </row>
    <row r="19" spans="1:15" s="56" customFormat="1" ht="21" customHeight="1" x14ac:dyDescent="0.3">
      <c r="A19" s="270" t="s">
        <v>93</v>
      </c>
      <c r="B19" s="55" t="s">
        <v>40</v>
      </c>
      <c r="C19" s="79">
        <f>SUM(C3:C18)</f>
        <v>40550647</v>
      </c>
      <c r="D19" s="79">
        <f>D16+D17+D11+D12+D13+D14+D3+D4+D5+D6+D7+D8+D9+D10</f>
        <v>4000000</v>
      </c>
      <c r="E19" s="79">
        <f t="shared" ref="E19:J19" si="2">E16+E17+E11+E12+E13+E14+E15+E3+E4+E5+E6+E7+E8+E9+E10</f>
        <v>5980955</v>
      </c>
      <c r="F19" s="79">
        <f t="shared" si="2"/>
        <v>3673342</v>
      </c>
      <c r="G19" s="79">
        <f t="shared" si="2"/>
        <v>4952500</v>
      </c>
      <c r="H19" s="79">
        <f t="shared" si="2"/>
        <v>3883750</v>
      </c>
      <c r="I19" s="79">
        <f t="shared" si="2"/>
        <v>2441000</v>
      </c>
      <c r="J19" s="79">
        <f t="shared" si="2"/>
        <v>2497500</v>
      </c>
      <c r="K19" s="79">
        <v>1027600</v>
      </c>
      <c r="L19" s="79">
        <f>SUM(L3:L17)</f>
        <v>3000000</v>
      </c>
      <c r="M19" s="79">
        <f>SUM(M2:M17)</f>
        <v>4000000</v>
      </c>
      <c r="N19" s="80">
        <f>SUM(N3:N18)</f>
        <v>5094000</v>
      </c>
      <c r="O19" s="134">
        <f>SUM(O3:O18)</f>
        <v>3971000</v>
      </c>
    </row>
    <row r="20" spans="1:15" s="54" customFormat="1" ht="21" customHeight="1" x14ac:dyDescent="0.3">
      <c r="A20" s="271"/>
      <c r="B20" s="51" t="s">
        <v>39</v>
      </c>
      <c r="C20" s="52"/>
      <c r="D20" s="52">
        <v>4000000</v>
      </c>
      <c r="E20" s="52">
        <v>5980955</v>
      </c>
      <c r="F20" s="52">
        <v>3673342</v>
      </c>
      <c r="G20" s="52">
        <v>4952500</v>
      </c>
      <c r="H20" s="52">
        <f>SUM(H11:H15)</f>
        <v>0</v>
      </c>
      <c r="I20" s="52">
        <v>2441250</v>
      </c>
      <c r="J20" s="52">
        <v>2497500</v>
      </c>
      <c r="K20" s="52">
        <v>1217000</v>
      </c>
      <c r="L20" s="52">
        <v>3000000</v>
      </c>
      <c r="M20" s="52">
        <v>4000000</v>
      </c>
      <c r="N20" s="53"/>
      <c r="O20" s="135"/>
    </row>
    <row r="21" spans="1:15" ht="21" customHeight="1" thickBot="1" x14ac:dyDescent="0.35">
      <c r="A21" s="272"/>
      <c r="B21" s="47" t="s">
        <v>91</v>
      </c>
      <c r="C21" s="48"/>
      <c r="D21" s="49">
        <f>D20-D19</f>
        <v>0</v>
      </c>
      <c r="E21" s="49">
        <f t="shared" ref="E21:J21" si="3">E20-E19</f>
        <v>0</v>
      </c>
      <c r="F21" s="49">
        <f t="shared" si="3"/>
        <v>0</v>
      </c>
      <c r="G21" s="49">
        <f t="shared" si="3"/>
        <v>0</v>
      </c>
      <c r="H21" s="49">
        <f t="shared" si="3"/>
        <v>-3883750</v>
      </c>
      <c r="I21" s="49">
        <f t="shared" si="3"/>
        <v>250</v>
      </c>
      <c r="J21" s="49">
        <f t="shared" si="3"/>
        <v>0</v>
      </c>
      <c r="K21" s="48">
        <f>K20-K19</f>
        <v>189400</v>
      </c>
      <c r="L21" s="48"/>
      <c r="M21" s="48"/>
      <c r="N21" s="50"/>
    </row>
    <row r="23" spans="1:15" x14ac:dyDescent="0.3">
      <c r="N23" s="131"/>
    </row>
  </sheetData>
  <mergeCells count="7">
    <mergeCell ref="A8:A10"/>
    <mergeCell ref="A19:A21"/>
    <mergeCell ref="A14:A15"/>
    <mergeCell ref="A3:A7"/>
    <mergeCell ref="C1:J1"/>
    <mergeCell ref="A16:A17"/>
    <mergeCell ref="A11:A13"/>
  </mergeCells>
  <phoneticPr fontId="1" type="noConversion"/>
  <pageMargins left="0.70866141732283472" right="0.70866141732283472" top="0.74803149606299213" bottom="0.74803149606299213" header="0.31496062992125984" footer="0.31496062992125984"/>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zoomScale="70" zoomScaleNormal="70" workbookViewId="0">
      <selection activeCell="J5" sqref="J5"/>
    </sheetView>
  </sheetViews>
  <sheetFormatPr defaultColWidth="33.21875" defaultRowHeight="13.8" x14ac:dyDescent="0.3"/>
  <cols>
    <col min="1" max="1" width="8.109375" style="43" customWidth="1"/>
    <col min="2" max="2" width="13.33203125" style="43" customWidth="1"/>
    <col min="3" max="3" width="26.5546875" style="41" customWidth="1"/>
    <col min="4" max="6" width="13.33203125" style="41" customWidth="1"/>
    <col min="7" max="7" width="13.33203125" style="45" customWidth="1"/>
    <col min="8" max="9" width="11.5546875" style="41" bestFit="1" customWidth="1"/>
    <col min="10" max="10" width="13.77734375" style="41" bestFit="1" customWidth="1"/>
    <col min="11" max="16384" width="33.21875" style="41"/>
  </cols>
  <sheetData>
    <row r="1" spans="1:10" ht="64.8" customHeight="1" thickBot="1" x14ac:dyDescent="0.35">
      <c r="A1" s="60"/>
      <c r="B1" s="60"/>
      <c r="C1" s="285" t="s">
        <v>219</v>
      </c>
      <c r="D1" s="286"/>
      <c r="E1" s="286"/>
      <c r="F1" s="286"/>
      <c r="G1" s="286"/>
      <c r="H1" s="286"/>
    </row>
    <row r="2" spans="1:10" ht="14.4" thickBot="1" x14ac:dyDescent="0.35">
      <c r="A2" s="60" t="s">
        <v>3</v>
      </c>
      <c r="B2" s="60" t="s">
        <v>4</v>
      </c>
      <c r="C2" s="440" t="s">
        <v>218</v>
      </c>
      <c r="D2" s="64" t="s">
        <v>151</v>
      </c>
      <c r="E2" s="64" t="s">
        <v>152</v>
      </c>
      <c r="F2" s="64" t="s">
        <v>153</v>
      </c>
      <c r="G2" s="64" t="s">
        <v>154</v>
      </c>
      <c r="H2" s="64" t="s">
        <v>168</v>
      </c>
      <c r="I2" s="64">
        <v>107</v>
      </c>
      <c r="J2" s="461" t="s">
        <v>217</v>
      </c>
    </row>
    <row r="3" spans="1:10" s="42" customFormat="1" ht="21" customHeight="1" x14ac:dyDescent="0.3">
      <c r="A3" s="275" t="s">
        <v>5</v>
      </c>
      <c r="B3" s="441" t="s">
        <v>169</v>
      </c>
      <c r="C3" s="78">
        <f>SUM(D3:J3)</f>
        <v>3802123</v>
      </c>
      <c r="D3" s="79"/>
      <c r="E3" s="79"/>
      <c r="F3" s="79">
        <v>1880000</v>
      </c>
      <c r="G3" s="442"/>
      <c r="H3" s="442">
        <v>1100000</v>
      </c>
      <c r="I3" s="80">
        <v>822123</v>
      </c>
      <c r="J3" s="80"/>
    </row>
    <row r="4" spans="1:10" s="42" customFormat="1" ht="21" customHeight="1" x14ac:dyDescent="0.3">
      <c r="A4" s="276"/>
      <c r="B4" s="436" t="s">
        <v>51</v>
      </c>
      <c r="C4" s="83">
        <f t="shared" ref="C4:C20" si="0">SUM(D4:J4)</f>
        <v>590000</v>
      </c>
      <c r="D4" s="52"/>
      <c r="E4" s="52">
        <v>590000</v>
      </c>
      <c r="F4" s="52"/>
      <c r="G4" s="437"/>
      <c r="H4" s="437"/>
      <c r="I4" s="53"/>
      <c r="J4" s="53"/>
    </row>
    <row r="5" spans="1:10" s="42" customFormat="1" ht="21" customHeight="1" x14ac:dyDescent="0.3">
      <c r="A5" s="276"/>
      <c r="B5" s="436" t="s">
        <v>11</v>
      </c>
      <c r="C5" s="83">
        <f t="shared" si="0"/>
        <v>0</v>
      </c>
      <c r="D5" s="52"/>
      <c r="E5" s="52"/>
      <c r="F5" s="52"/>
      <c r="G5" s="437"/>
      <c r="H5" s="437"/>
      <c r="I5" s="53"/>
      <c r="J5" s="53"/>
    </row>
    <row r="6" spans="1:10" s="42" customFormat="1" ht="21" customHeight="1" x14ac:dyDescent="0.3">
      <c r="A6" s="276"/>
      <c r="B6" s="436" t="s">
        <v>12</v>
      </c>
      <c r="C6" s="83">
        <f t="shared" si="0"/>
        <v>1856000</v>
      </c>
      <c r="D6" s="52"/>
      <c r="E6" s="52"/>
      <c r="F6" s="52"/>
      <c r="G6" s="437">
        <v>890000</v>
      </c>
      <c r="H6" s="437"/>
      <c r="I6" s="53">
        <v>126000</v>
      </c>
      <c r="J6" s="53">
        <v>840000</v>
      </c>
    </row>
    <row r="7" spans="1:10" s="42" customFormat="1" ht="21" customHeight="1" thickBot="1" x14ac:dyDescent="0.35">
      <c r="A7" s="277"/>
      <c r="B7" s="443" t="s">
        <v>13</v>
      </c>
      <c r="C7" s="86">
        <f t="shared" si="0"/>
        <v>343180</v>
      </c>
      <c r="D7" s="87"/>
      <c r="E7" s="87">
        <v>343180</v>
      </c>
      <c r="F7" s="87"/>
      <c r="G7" s="444"/>
      <c r="H7" s="444"/>
      <c r="I7" s="88"/>
      <c r="J7" s="88"/>
    </row>
    <row r="8" spans="1:10" s="42" customFormat="1" ht="21" customHeight="1" x14ac:dyDescent="0.3">
      <c r="A8" s="267" t="s">
        <v>24</v>
      </c>
      <c r="B8" s="445" t="s">
        <v>9</v>
      </c>
      <c r="C8" s="91">
        <f t="shared" si="0"/>
        <v>676861</v>
      </c>
      <c r="D8" s="79"/>
      <c r="E8" s="79"/>
      <c r="F8" s="79">
        <v>200000</v>
      </c>
      <c r="G8" s="442"/>
      <c r="H8" s="442">
        <v>286000</v>
      </c>
      <c r="I8" s="80"/>
      <c r="J8" s="80">
        <v>190861</v>
      </c>
    </row>
    <row r="9" spans="1:10" s="42" customFormat="1" ht="21" customHeight="1" x14ac:dyDescent="0.3">
      <c r="A9" s="268"/>
      <c r="B9" s="438" t="s">
        <v>0</v>
      </c>
      <c r="C9" s="94">
        <f t="shared" si="0"/>
        <v>292410</v>
      </c>
      <c r="D9" s="52"/>
      <c r="E9" s="52"/>
      <c r="F9" s="52"/>
      <c r="G9" s="437"/>
      <c r="H9" s="437"/>
      <c r="I9" s="53"/>
      <c r="J9" s="53">
        <v>292410</v>
      </c>
    </row>
    <row r="10" spans="1:10" s="42" customFormat="1" ht="21" customHeight="1" thickBot="1" x14ac:dyDescent="0.35">
      <c r="A10" s="269"/>
      <c r="B10" s="446" t="s">
        <v>8</v>
      </c>
      <c r="C10" s="97">
        <f t="shared" si="0"/>
        <v>2650500</v>
      </c>
      <c r="D10" s="87"/>
      <c r="E10" s="87">
        <v>280000</v>
      </c>
      <c r="F10" s="87">
        <f>300000+100000</f>
        <v>400000</v>
      </c>
      <c r="G10" s="444">
        <f>500000+760000</f>
        <v>1260000</v>
      </c>
      <c r="H10" s="444">
        <v>130000</v>
      </c>
      <c r="I10" s="88">
        <v>580500</v>
      </c>
      <c r="J10" s="88"/>
    </row>
    <row r="11" spans="1:10" s="42" customFormat="1" ht="21" customHeight="1" x14ac:dyDescent="0.3">
      <c r="A11" s="282" t="s">
        <v>6</v>
      </c>
      <c r="B11" s="447" t="s">
        <v>2</v>
      </c>
      <c r="C11" s="100">
        <f t="shared" si="0"/>
        <v>5646000</v>
      </c>
      <c r="D11" s="79"/>
      <c r="E11" s="79">
        <v>540000</v>
      </c>
      <c r="F11" s="79">
        <f>300000+170000</f>
        <v>470000</v>
      </c>
      <c r="G11" s="442">
        <v>300000</v>
      </c>
      <c r="H11" s="442">
        <f>950000+190000</f>
        <v>1140000</v>
      </c>
      <c r="I11" s="80">
        <v>256000</v>
      </c>
      <c r="J11" s="80">
        <v>2940000</v>
      </c>
    </row>
    <row r="12" spans="1:10" s="42" customFormat="1" ht="21" customHeight="1" x14ac:dyDescent="0.3">
      <c r="A12" s="283"/>
      <c r="B12" s="439" t="s">
        <v>10</v>
      </c>
      <c r="C12" s="103">
        <f t="shared" si="0"/>
        <v>4152000</v>
      </c>
      <c r="D12" s="52"/>
      <c r="E12" s="52">
        <v>647000</v>
      </c>
      <c r="F12" s="52">
        <v>350000</v>
      </c>
      <c r="G12" s="437">
        <v>350000</v>
      </c>
      <c r="H12" s="437"/>
      <c r="I12" s="53">
        <v>1073000</v>
      </c>
      <c r="J12" s="53">
        <v>1732000</v>
      </c>
    </row>
    <row r="13" spans="1:10" s="42" customFormat="1" ht="21" customHeight="1" thickBot="1" x14ac:dyDescent="0.35">
      <c r="A13" s="284"/>
      <c r="B13" s="448" t="s">
        <v>34</v>
      </c>
      <c r="C13" s="107">
        <f t="shared" si="0"/>
        <v>0</v>
      </c>
      <c r="D13" s="87"/>
      <c r="E13" s="87"/>
      <c r="F13" s="87"/>
      <c r="G13" s="444"/>
      <c r="H13" s="444"/>
      <c r="I13" s="88"/>
      <c r="J13" s="88"/>
    </row>
    <row r="14" spans="1:10" s="42" customFormat="1" ht="21" customHeight="1" x14ac:dyDescent="0.3">
      <c r="A14" s="273" t="s">
        <v>16</v>
      </c>
      <c r="B14" s="449" t="s">
        <v>7</v>
      </c>
      <c r="C14" s="110">
        <f t="shared" si="0"/>
        <v>5118720</v>
      </c>
      <c r="D14" s="79"/>
      <c r="E14" s="79">
        <v>599820</v>
      </c>
      <c r="F14" s="79"/>
      <c r="G14" s="442">
        <f>990000+310000-6000</f>
        <v>1294000</v>
      </c>
      <c r="H14" s="442">
        <f>565000+750000</f>
        <v>1315000</v>
      </c>
      <c r="I14" s="80">
        <v>883900</v>
      </c>
      <c r="J14" s="80">
        <v>1026000</v>
      </c>
    </row>
    <row r="15" spans="1:10" s="42" customFormat="1" ht="21" customHeight="1" thickBot="1" x14ac:dyDescent="0.35">
      <c r="A15" s="274"/>
      <c r="B15" s="450" t="s">
        <v>22</v>
      </c>
      <c r="C15" s="114">
        <f t="shared" si="0"/>
        <v>700000</v>
      </c>
      <c r="D15" s="87"/>
      <c r="E15" s="87"/>
      <c r="F15" s="87">
        <v>700000</v>
      </c>
      <c r="G15" s="444"/>
      <c r="H15" s="444"/>
      <c r="I15" s="88"/>
      <c r="J15" s="88"/>
    </row>
    <row r="16" spans="1:10" s="42" customFormat="1" ht="21" customHeight="1" x14ac:dyDescent="0.3">
      <c r="A16" s="280" t="s">
        <v>23</v>
      </c>
      <c r="B16" s="451" t="s">
        <v>14</v>
      </c>
      <c r="C16" s="117">
        <f t="shared" si="0"/>
        <v>0</v>
      </c>
      <c r="D16" s="79"/>
      <c r="E16" s="79"/>
      <c r="F16" s="79"/>
      <c r="G16" s="442"/>
      <c r="H16" s="442"/>
      <c r="I16" s="80"/>
      <c r="J16" s="80"/>
    </row>
    <row r="17" spans="1:10" s="42" customFormat="1" ht="21" customHeight="1" thickBot="1" x14ac:dyDescent="0.35">
      <c r="A17" s="281"/>
      <c r="B17" s="452" t="s">
        <v>15</v>
      </c>
      <c r="C17" s="120">
        <f t="shared" si="0"/>
        <v>1027600</v>
      </c>
      <c r="D17" s="87">
        <v>1027600</v>
      </c>
      <c r="E17" s="87"/>
      <c r="F17" s="87"/>
      <c r="G17" s="444"/>
      <c r="H17" s="444"/>
      <c r="I17" s="88"/>
      <c r="J17" s="88"/>
    </row>
    <row r="18" spans="1:10" s="42" customFormat="1" ht="21" customHeight="1" thickBot="1" x14ac:dyDescent="0.35">
      <c r="A18" s="453" t="s">
        <v>155</v>
      </c>
      <c r="B18" s="454" t="s">
        <v>155</v>
      </c>
      <c r="C18" s="455">
        <f t="shared" si="0"/>
        <v>3736764</v>
      </c>
      <c r="D18" s="431"/>
      <c r="E18" s="431"/>
      <c r="F18" s="431"/>
      <c r="G18" s="456">
        <v>1000000</v>
      </c>
      <c r="H18" s="457">
        <v>0</v>
      </c>
      <c r="I18" s="458"/>
      <c r="J18" s="458">
        <v>2736764</v>
      </c>
    </row>
    <row r="19" spans="1:10" s="42" customFormat="1" ht="21" customHeight="1" thickBot="1" x14ac:dyDescent="0.35">
      <c r="A19" s="430" t="s">
        <v>213</v>
      </c>
      <c r="B19" s="459" t="s">
        <v>213</v>
      </c>
      <c r="C19" s="460">
        <f t="shared" si="0"/>
        <v>430000</v>
      </c>
      <c r="D19" s="431"/>
      <c r="E19" s="431"/>
      <c r="F19" s="431"/>
      <c r="G19" s="456"/>
      <c r="H19" s="457"/>
      <c r="I19" s="458"/>
      <c r="J19" s="458">
        <v>430000</v>
      </c>
    </row>
    <row r="20" spans="1:10" s="42" customFormat="1" ht="21" customHeight="1" thickBot="1" x14ac:dyDescent="0.35">
      <c r="A20" s="430" t="s">
        <v>216</v>
      </c>
      <c r="B20" s="459" t="s">
        <v>216</v>
      </c>
      <c r="C20" s="460">
        <f t="shared" si="0"/>
        <v>72204</v>
      </c>
      <c r="D20" s="431"/>
      <c r="E20" s="431"/>
      <c r="F20" s="431"/>
      <c r="G20" s="456"/>
      <c r="H20" s="457"/>
      <c r="I20" s="458"/>
      <c r="J20" s="458">
        <v>72204</v>
      </c>
    </row>
    <row r="21" spans="1:10" s="56" customFormat="1" ht="21" customHeight="1" x14ac:dyDescent="0.3">
      <c r="A21" s="432" t="s">
        <v>93</v>
      </c>
      <c r="B21" s="433" t="s">
        <v>40</v>
      </c>
      <c r="C21" s="434">
        <f>SUM(C3:C18)</f>
        <v>30592158</v>
      </c>
      <c r="D21" s="434">
        <v>1027600</v>
      </c>
      <c r="E21" s="434">
        <f>SUM(E3:E17)</f>
        <v>3000000</v>
      </c>
      <c r="F21" s="434">
        <f>SUM(F2:F17)</f>
        <v>4000000</v>
      </c>
      <c r="G21" s="435">
        <f>SUM(G3:G18)</f>
        <v>5094000</v>
      </c>
      <c r="H21" s="56">
        <f>SUM(H3:H18)</f>
        <v>3971000</v>
      </c>
      <c r="I21" s="56">
        <f>SUM(I3:I18)</f>
        <v>3741523</v>
      </c>
      <c r="J21" s="56">
        <f>SUM(J3:J20)</f>
        <v>10260239</v>
      </c>
    </row>
    <row r="22" spans="1:10" s="54" customFormat="1" ht="21" hidden="1" customHeight="1" x14ac:dyDescent="0.3">
      <c r="A22" s="271"/>
      <c r="B22" s="51" t="s">
        <v>39</v>
      </c>
      <c r="C22" s="52"/>
      <c r="D22" s="52">
        <v>1217000</v>
      </c>
      <c r="E22" s="52">
        <v>3000000</v>
      </c>
      <c r="F22" s="52">
        <v>4000000</v>
      </c>
      <c r="G22" s="53"/>
    </row>
    <row r="23" spans="1:10" ht="21" hidden="1" customHeight="1" thickBot="1" x14ac:dyDescent="0.35">
      <c r="A23" s="272"/>
      <c r="B23" s="47" t="s">
        <v>91</v>
      </c>
      <c r="C23" s="48"/>
      <c r="D23" s="48">
        <f>D22-D21</f>
        <v>189400</v>
      </c>
      <c r="E23" s="48"/>
      <c r="F23" s="48"/>
      <c r="G23" s="50"/>
    </row>
    <row r="25" spans="1:10" x14ac:dyDescent="0.3">
      <c r="G25" s="131"/>
    </row>
  </sheetData>
  <mergeCells count="7">
    <mergeCell ref="A21:A23"/>
    <mergeCell ref="C1:H1"/>
    <mergeCell ref="A3:A7"/>
    <mergeCell ref="A8:A10"/>
    <mergeCell ref="A11:A13"/>
    <mergeCell ref="A14:A15"/>
    <mergeCell ref="A16:A17"/>
  </mergeCells>
  <phoneticPr fontId="1" type="noConversion"/>
  <pageMargins left="0.70866141732283472" right="0.70866141732283472" top="0.74803149606299213" bottom="0.74803149606299213" header="0.31496062992125984" footer="0.31496062992125984"/>
  <pageSetup paperSize="8"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85" zoomScaleNormal="85" workbookViewId="0">
      <pane xSplit="2" ySplit="1" topLeftCell="C2" activePane="bottomRight" state="frozen"/>
      <selection pane="topRight" activeCell="C1" sqref="C1"/>
      <selection pane="bottomLeft" activeCell="A2" sqref="A2"/>
      <selection pane="bottomRight" activeCell="M9" sqref="M9"/>
    </sheetView>
  </sheetViews>
  <sheetFormatPr defaultColWidth="33.21875" defaultRowHeight="22.2" x14ac:dyDescent="0.3"/>
  <cols>
    <col min="1" max="1" width="12" style="129" customWidth="1"/>
    <col min="2" max="2" width="11.6640625" style="127" customWidth="1"/>
    <col min="3" max="3" width="15.77734375" style="8" hidden="1" customWidth="1"/>
    <col min="4" max="11" width="27" style="9" hidden="1" customWidth="1"/>
    <col min="12" max="12" width="27" style="8" customWidth="1"/>
    <col min="13" max="13" width="27" style="38" customWidth="1"/>
    <col min="14" max="14" width="27" style="351" customWidth="1"/>
    <col min="15" max="16" width="27" style="8" customWidth="1"/>
    <col min="17" max="17" width="30.21875" style="8" customWidth="1"/>
    <col min="18" max="19" width="11.6640625" style="8" customWidth="1"/>
    <col min="20" max="16384" width="33.21875" style="8"/>
  </cols>
  <sheetData>
    <row r="1" spans="1:17" s="130" customFormat="1" ht="33" thickBot="1" x14ac:dyDescent="0.35">
      <c r="A1" s="167" t="s">
        <v>3</v>
      </c>
      <c r="B1" s="168" t="s">
        <v>4</v>
      </c>
      <c r="C1" s="168" t="s">
        <v>87</v>
      </c>
      <c r="D1" s="169" t="s">
        <v>150</v>
      </c>
      <c r="E1" s="170" t="s">
        <v>17</v>
      </c>
      <c r="F1" s="169" t="s">
        <v>18</v>
      </c>
      <c r="G1" s="170" t="s">
        <v>19</v>
      </c>
      <c r="H1" s="169" t="s">
        <v>20</v>
      </c>
      <c r="I1" s="170" t="s">
        <v>21</v>
      </c>
      <c r="J1" s="169" t="s">
        <v>26</v>
      </c>
      <c r="K1" s="169" t="s">
        <v>146</v>
      </c>
      <c r="L1" s="171" t="s">
        <v>132</v>
      </c>
      <c r="M1" s="172" t="s">
        <v>139</v>
      </c>
      <c r="N1" s="172" t="s">
        <v>158</v>
      </c>
      <c r="O1" s="172" t="s">
        <v>170</v>
      </c>
      <c r="P1" s="352" t="s">
        <v>194</v>
      </c>
      <c r="Q1" s="373" t="s">
        <v>198</v>
      </c>
    </row>
    <row r="2" spans="1:17" s="6" customFormat="1" ht="27.6" x14ac:dyDescent="0.3">
      <c r="A2" s="316" t="s">
        <v>5</v>
      </c>
      <c r="B2" s="294" t="s">
        <v>176</v>
      </c>
      <c r="C2" s="173">
        <f>SUM(D2:N2)</f>
        <v>1420000</v>
      </c>
      <c r="D2" s="174">
        <v>700000</v>
      </c>
      <c r="E2" s="174" t="s">
        <v>95</v>
      </c>
      <c r="F2" s="174">
        <v>0</v>
      </c>
      <c r="G2" s="174" t="s">
        <v>109</v>
      </c>
      <c r="H2" s="174" t="s">
        <v>117</v>
      </c>
      <c r="I2" s="174" t="s">
        <v>123</v>
      </c>
      <c r="J2" s="174">
        <v>720000</v>
      </c>
      <c r="K2" s="174"/>
      <c r="L2" s="244"/>
      <c r="M2" s="244"/>
      <c r="N2" s="326"/>
      <c r="O2" s="245">
        <v>1100000</v>
      </c>
      <c r="P2" s="353">
        <f>150000+465000+207123</f>
        <v>822123</v>
      </c>
      <c r="Q2" s="374"/>
    </row>
    <row r="3" spans="1:17" ht="55.2" x14ac:dyDescent="0.3">
      <c r="A3" s="317"/>
      <c r="B3" s="287"/>
      <c r="C3" s="175"/>
      <c r="D3" s="175" t="s">
        <v>36</v>
      </c>
      <c r="E3" s="175" t="s">
        <v>41</v>
      </c>
      <c r="F3" s="175"/>
      <c r="G3" s="175" t="s">
        <v>49</v>
      </c>
      <c r="H3" s="175" t="s">
        <v>73</v>
      </c>
      <c r="I3" s="176" t="s">
        <v>78</v>
      </c>
      <c r="J3" s="176" t="s">
        <v>82</v>
      </c>
      <c r="K3" s="176"/>
      <c r="L3" s="177"/>
      <c r="M3" s="177"/>
      <c r="N3" s="327"/>
      <c r="O3" s="158" t="s">
        <v>171</v>
      </c>
      <c r="P3" s="354" t="s">
        <v>202</v>
      </c>
      <c r="Q3" s="375"/>
    </row>
    <row r="4" spans="1:17" s="6" customFormat="1" ht="27.6" x14ac:dyDescent="0.3">
      <c r="A4" s="317"/>
      <c r="B4" s="287"/>
      <c r="C4" s="175">
        <f>SUM(D4:N4)</f>
        <v>3028500</v>
      </c>
      <c r="D4" s="178">
        <v>322000</v>
      </c>
      <c r="E4" s="178" t="s">
        <v>96</v>
      </c>
      <c r="F4" s="178" t="s">
        <v>104</v>
      </c>
      <c r="G4" s="178" t="s">
        <v>111</v>
      </c>
      <c r="H4" s="178">
        <v>0</v>
      </c>
      <c r="I4" s="178" t="s">
        <v>125</v>
      </c>
      <c r="J4" s="178">
        <v>236500</v>
      </c>
      <c r="K4" s="178"/>
      <c r="L4" s="242">
        <v>590000</v>
      </c>
      <c r="M4" s="242">
        <v>1880000</v>
      </c>
      <c r="N4" s="328"/>
      <c r="O4" s="243"/>
      <c r="P4" s="355"/>
      <c r="Q4" s="376"/>
    </row>
    <row r="5" spans="1:17" ht="41.4" x14ac:dyDescent="0.3">
      <c r="A5" s="317"/>
      <c r="B5" s="287"/>
      <c r="C5" s="175"/>
      <c r="D5" s="175" t="s">
        <v>30</v>
      </c>
      <c r="E5" s="175" t="s">
        <v>43</v>
      </c>
      <c r="F5" s="175" t="s">
        <v>47</v>
      </c>
      <c r="G5" s="175" t="s">
        <v>52</v>
      </c>
      <c r="H5" s="175"/>
      <c r="I5" s="175" t="s">
        <v>75</v>
      </c>
      <c r="J5" s="176" t="s">
        <v>83</v>
      </c>
      <c r="K5" s="176"/>
      <c r="L5" s="177" t="s">
        <v>138</v>
      </c>
      <c r="M5" s="177" t="s">
        <v>144</v>
      </c>
      <c r="N5" s="327"/>
      <c r="O5" s="158"/>
      <c r="P5" s="354"/>
      <c r="Q5" s="375"/>
    </row>
    <row r="6" spans="1:17" s="6" customFormat="1" ht="27.6" hidden="1" x14ac:dyDescent="0.3">
      <c r="A6" s="317"/>
      <c r="B6" s="287" t="s">
        <v>11</v>
      </c>
      <c r="C6" s="175">
        <f>SUM(D6:N6)</f>
        <v>260000</v>
      </c>
      <c r="D6" s="178">
        <v>260000</v>
      </c>
      <c r="E6" s="178" t="s">
        <v>98</v>
      </c>
      <c r="F6" s="178" t="s">
        <v>106</v>
      </c>
      <c r="G6" s="178" t="s">
        <v>112</v>
      </c>
      <c r="H6" s="178" t="s">
        <v>119</v>
      </c>
      <c r="I6" s="178">
        <v>0</v>
      </c>
      <c r="J6" s="178">
        <v>0</v>
      </c>
      <c r="K6" s="178"/>
      <c r="L6" s="177"/>
      <c r="M6" s="179"/>
      <c r="N6" s="329"/>
      <c r="O6" s="158"/>
      <c r="P6" s="354"/>
      <c r="Q6" s="375"/>
    </row>
    <row r="7" spans="1:17" ht="27.6" hidden="1" x14ac:dyDescent="0.3">
      <c r="A7" s="317"/>
      <c r="B7" s="287"/>
      <c r="C7" s="175"/>
      <c r="D7" s="175" t="s">
        <v>27</v>
      </c>
      <c r="E7" s="175" t="s">
        <v>60</v>
      </c>
      <c r="F7" s="175" t="s">
        <v>61</v>
      </c>
      <c r="G7" s="175" t="s">
        <v>62</v>
      </c>
      <c r="H7" s="175" t="s">
        <v>68</v>
      </c>
      <c r="I7" s="175"/>
      <c r="J7" s="175"/>
      <c r="K7" s="175"/>
      <c r="L7" s="177"/>
      <c r="M7" s="177"/>
      <c r="N7" s="327"/>
      <c r="O7" s="158"/>
      <c r="P7" s="354"/>
      <c r="Q7" s="375"/>
    </row>
    <row r="8" spans="1:17" s="6" customFormat="1" ht="27.6" x14ac:dyDescent="0.3">
      <c r="A8" s="317"/>
      <c r="B8" s="287" t="s">
        <v>12</v>
      </c>
      <c r="C8" s="175">
        <f>SUM(D8:N8)</f>
        <v>1250000</v>
      </c>
      <c r="D8" s="178">
        <v>160000</v>
      </c>
      <c r="E8" s="180">
        <v>200000</v>
      </c>
      <c r="F8" s="178" t="s">
        <v>107</v>
      </c>
      <c r="G8" s="178" t="s">
        <v>113</v>
      </c>
      <c r="H8" s="178" t="s">
        <v>120</v>
      </c>
      <c r="I8" s="178" t="s">
        <v>127</v>
      </c>
      <c r="J8" s="178">
        <v>0</v>
      </c>
      <c r="K8" s="178"/>
      <c r="L8" s="242"/>
      <c r="M8" s="242"/>
      <c r="N8" s="328">
        <v>890000</v>
      </c>
      <c r="O8" s="243"/>
      <c r="P8" s="386">
        <v>126000</v>
      </c>
      <c r="Q8" s="406">
        <v>840000</v>
      </c>
    </row>
    <row r="9" spans="1:17" ht="82.8" x14ac:dyDescent="0.3">
      <c r="A9" s="317"/>
      <c r="B9" s="287"/>
      <c r="C9" s="175"/>
      <c r="D9" s="175" t="s">
        <v>28</v>
      </c>
      <c r="E9" s="175" t="s">
        <v>63</v>
      </c>
      <c r="F9" s="175" t="s">
        <v>64</v>
      </c>
      <c r="G9" s="175" t="s">
        <v>65</v>
      </c>
      <c r="H9" s="175" t="s">
        <v>69</v>
      </c>
      <c r="I9" s="176" t="s">
        <v>195</v>
      </c>
      <c r="J9" s="175"/>
      <c r="K9" s="175"/>
      <c r="L9" s="177"/>
      <c r="M9" s="177"/>
      <c r="N9" s="329" t="s">
        <v>196</v>
      </c>
      <c r="O9" s="158"/>
      <c r="P9" s="354" t="s">
        <v>203</v>
      </c>
      <c r="Q9" s="407" t="s">
        <v>212</v>
      </c>
    </row>
    <row r="10" spans="1:17" s="6" customFormat="1" ht="27.6" x14ac:dyDescent="0.3">
      <c r="A10" s="317"/>
      <c r="B10" s="287" t="s">
        <v>177</v>
      </c>
      <c r="C10" s="175">
        <f>SUM(D10:N10)</f>
        <v>623180</v>
      </c>
      <c r="D10" s="178">
        <v>280000</v>
      </c>
      <c r="E10" s="178" t="s">
        <v>97</v>
      </c>
      <c r="F10" s="178">
        <v>0</v>
      </c>
      <c r="G10" s="178">
        <v>0</v>
      </c>
      <c r="H10" s="178" t="s">
        <v>118</v>
      </c>
      <c r="I10" s="178">
        <v>0</v>
      </c>
      <c r="J10" s="178">
        <v>0</v>
      </c>
      <c r="K10" s="178"/>
      <c r="L10" s="242">
        <v>343180</v>
      </c>
      <c r="M10" s="242"/>
      <c r="N10" s="328"/>
      <c r="O10" s="243"/>
      <c r="P10" s="355"/>
      <c r="Q10" s="376"/>
    </row>
    <row r="11" spans="1:17" ht="42" thickBot="1" x14ac:dyDescent="0.35">
      <c r="A11" s="318"/>
      <c r="B11" s="288"/>
      <c r="C11" s="181"/>
      <c r="D11" s="181" t="s">
        <v>29</v>
      </c>
      <c r="E11" s="181" t="s">
        <v>66</v>
      </c>
      <c r="F11" s="181"/>
      <c r="G11" s="181"/>
      <c r="H11" s="181" t="s">
        <v>70</v>
      </c>
      <c r="I11" s="181"/>
      <c r="J11" s="181"/>
      <c r="K11" s="181"/>
      <c r="L11" s="182" t="s">
        <v>137</v>
      </c>
      <c r="M11" s="182"/>
      <c r="N11" s="330"/>
      <c r="O11" s="159"/>
      <c r="P11" s="356"/>
      <c r="Q11" s="377"/>
    </row>
    <row r="12" spans="1:17" s="6" customFormat="1" ht="27.6" x14ac:dyDescent="0.3">
      <c r="A12" s="289" t="s">
        <v>24</v>
      </c>
      <c r="B12" s="292" t="s">
        <v>9</v>
      </c>
      <c r="C12" s="183">
        <f>SUM(D12:N12)</f>
        <v>1361700</v>
      </c>
      <c r="D12" s="184">
        <v>360700</v>
      </c>
      <c r="E12" s="184" t="s">
        <v>102</v>
      </c>
      <c r="F12" s="184" t="s">
        <v>105</v>
      </c>
      <c r="G12" s="184" t="s">
        <v>130</v>
      </c>
      <c r="H12" s="184" t="s">
        <v>122</v>
      </c>
      <c r="I12" s="184">
        <v>0</v>
      </c>
      <c r="J12" s="184">
        <v>301000</v>
      </c>
      <c r="K12" s="184"/>
      <c r="L12" s="240"/>
      <c r="M12" s="240">
        <v>200000</v>
      </c>
      <c r="N12" s="331">
        <v>500000</v>
      </c>
      <c r="O12" s="241">
        <v>286000</v>
      </c>
      <c r="P12" s="357"/>
      <c r="Q12" s="405">
        <v>190861</v>
      </c>
    </row>
    <row r="13" spans="1:17" ht="41.4" x14ac:dyDescent="0.3">
      <c r="A13" s="290"/>
      <c r="B13" s="293"/>
      <c r="C13" s="185"/>
      <c r="D13" s="185" t="s">
        <v>32</v>
      </c>
      <c r="E13" s="185" t="s">
        <v>54</v>
      </c>
      <c r="F13" s="185" t="s">
        <v>55</v>
      </c>
      <c r="G13" s="185" t="s">
        <v>56</v>
      </c>
      <c r="H13" s="185" t="s">
        <v>74</v>
      </c>
      <c r="I13" s="185"/>
      <c r="J13" s="186" t="s">
        <v>84</v>
      </c>
      <c r="K13" s="186"/>
      <c r="L13" s="187"/>
      <c r="M13" s="187" t="s">
        <v>140</v>
      </c>
      <c r="N13" s="332" t="s">
        <v>162</v>
      </c>
      <c r="O13" s="160" t="s">
        <v>172</v>
      </c>
      <c r="P13" s="358"/>
      <c r="Q13" s="404" t="s">
        <v>211</v>
      </c>
    </row>
    <row r="14" spans="1:17" s="6" customFormat="1" ht="27.6" hidden="1" x14ac:dyDescent="0.3">
      <c r="A14" s="290"/>
      <c r="B14" s="293" t="s">
        <v>0</v>
      </c>
      <c r="C14" s="185">
        <f t="shared" ref="C14" si="0">SUM(D14:J14)</f>
        <v>0</v>
      </c>
      <c r="D14" s="188">
        <v>0</v>
      </c>
      <c r="E14" s="188" t="s">
        <v>99</v>
      </c>
      <c r="F14" s="188">
        <v>0</v>
      </c>
      <c r="G14" s="188" t="s">
        <v>108</v>
      </c>
      <c r="H14" s="188" t="s">
        <v>116</v>
      </c>
      <c r="I14" s="188">
        <v>0</v>
      </c>
      <c r="J14" s="188">
        <v>0</v>
      </c>
      <c r="K14" s="188"/>
      <c r="L14" s="187"/>
      <c r="M14" s="189"/>
      <c r="N14" s="333"/>
      <c r="O14" s="160"/>
      <c r="P14" s="358"/>
      <c r="Q14" s="378"/>
    </row>
    <row r="15" spans="1:17" ht="41.4" hidden="1" x14ac:dyDescent="0.3">
      <c r="A15" s="290"/>
      <c r="B15" s="293"/>
      <c r="C15" s="185"/>
      <c r="D15" s="185"/>
      <c r="E15" s="185"/>
      <c r="F15" s="185"/>
      <c r="G15" s="185" t="s">
        <v>48</v>
      </c>
      <c r="H15" s="185" t="s">
        <v>71</v>
      </c>
      <c r="I15" s="185"/>
      <c r="J15" s="185"/>
      <c r="K15" s="185"/>
      <c r="L15" s="187"/>
      <c r="M15" s="187"/>
      <c r="N15" s="332"/>
      <c r="O15" s="160"/>
      <c r="P15" s="358"/>
      <c r="Q15" s="378"/>
    </row>
    <row r="16" spans="1:17" s="6" customFormat="1" ht="27.6" x14ac:dyDescent="0.3">
      <c r="A16" s="290"/>
      <c r="B16" s="293" t="s">
        <v>8</v>
      </c>
      <c r="C16" s="185">
        <f>SUM(D16:N16)</f>
        <v>1812000</v>
      </c>
      <c r="D16" s="188">
        <v>372000</v>
      </c>
      <c r="E16" s="188" t="s">
        <v>101</v>
      </c>
      <c r="F16" s="188">
        <v>0</v>
      </c>
      <c r="G16" s="188">
        <v>0</v>
      </c>
      <c r="H16" s="188" t="s">
        <v>121</v>
      </c>
      <c r="I16" s="188">
        <v>0</v>
      </c>
      <c r="J16" s="188">
        <v>0</v>
      </c>
      <c r="K16" s="188"/>
      <c r="L16" s="238">
        <v>280000</v>
      </c>
      <c r="M16" s="238">
        <v>400000</v>
      </c>
      <c r="N16" s="334">
        <f>760000</f>
        <v>760000</v>
      </c>
      <c r="O16" s="239">
        <v>130000</v>
      </c>
      <c r="P16" s="359">
        <f>497500+83000</f>
        <v>580500</v>
      </c>
      <c r="Q16" s="402">
        <v>292410</v>
      </c>
    </row>
    <row r="17" spans="1:17" ht="83.4" thickBot="1" x14ac:dyDescent="0.35">
      <c r="A17" s="291"/>
      <c r="B17" s="295"/>
      <c r="C17" s="190"/>
      <c r="D17" s="190" t="s">
        <v>33</v>
      </c>
      <c r="E17" s="190" t="s">
        <v>45</v>
      </c>
      <c r="F17" s="190"/>
      <c r="G17" s="190"/>
      <c r="H17" s="190" t="s">
        <v>72</v>
      </c>
      <c r="I17" s="190"/>
      <c r="J17" s="190"/>
      <c r="K17" s="190"/>
      <c r="L17" s="191" t="s">
        <v>134</v>
      </c>
      <c r="M17" s="191" t="s">
        <v>141</v>
      </c>
      <c r="N17" s="335" t="s">
        <v>163</v>
      </c>
      <c r="O17" s="162" t="s">
        <v>173</v>
      </c>
      <c r="P17" s="360" t="s">
        <v>201</v>
      </c>
      <c r="Q17" s="403" t="s">
        <v>210</v>
      </c>
    </row>
    <row r="18" spans="1:17" s="6" customFormat="1" ht="27.6" x14ac:dyDescent="0.3">
      <c r="A18" s="310" t="s">
        <v>6</v>
      </c>
      <c r="B18" s="313" t="s">
        <v>2</v>
      </c>
      <c r="C18" s="192">
        <f>SUM(D18:N18)</f>
        <v>2620000</v>
      </c>
      <c r="D18" s="193">
        <v>290000</v>
      </c>
      <c r="E18" s="193" t="s">
        <v>94</v>
      </c>
      <c r="F18" s="193" t="s">
        <v>103</v>
      </c>
      <c r="G18" s="193" t="s">
        <v>110</v>
      </c>
      <c r="H18" s="193">
        <v>0</v>
      </c>
      <c r="I18" s="193" t="s">
        <v>124</v>
      </c>
      <c r="J18" s="193">
        <v>970000</v>
      </c>
      <c r="K18" s="193"/>
      <c r="L18" s="236">
        <v>540000</v>
      </c>
      <c r="M18" s="236">
        <v>470000</v>
      </c>
      <c r="N18" s="336">
        <v>350000</v>
      </c>
      <c r="O18" s="237"/>
      <c r="P18" s="361">
        <v>256000</v>
      </c>
      <c r="Q18" s="401">
        <v>2940000</v>
      </c>
    </row>
    <row r="19" spans="1:17" ht="63" customHeight="1" x14ac:dyDescent="0.3">
      <c r="A19" s="311"/>
      <c r="B19" s="314"/>
      <c r="C19" s="194"/>
      <c r="D19" s="194" t="s">
        <v>37</v>
      </c>
      <c r="E19" s="194" t="s">
        <v>42</v>
      </c>
      <c r="F19" s="194" t="s">
        <v>46</v>
      </c>
      <c r="G19" s="194" t="s">
        <v>50</v>
      </c>
      <c r="H19" s="194"/>
      <c r="I19" s="195" t="s">
        <v>79</v>
      </c>
      <c r="J19" s="195" t="s">
        <v>85</v>
      </c>
      <c r="K19" s="195"/>
      <c r="L19" s="196" t="s">
        <v>135</v>
      </c>
      <c r="M19" s="196" t="s">
        <v>143</v>
      </c>
      <c r="N19" s="337" t="s">
        <v>161</v>
      </c>
      <c r="O19" s="161"/>
      <c r="P19" s="362" t="s">
        <v>204</v>
      </c>
      <c r="Q19" s="400" t="s">
        <v>209</v>
      </c>
    </row>
    <row r="20" spans="1:17" s="6" customFormat="1" ht="27.6" x14ac:dyDescent="0.3">
      <c r="A20" s="311"/>
      <c r="B20" s="314" t="s">
        <v>10</v>
      </c>
      <c r="C20" s="194">
        <f>SUM(D20:N20)</f>
        <v>1747000</v>
      </c>
      <c r="D20" s="197">
        <v>450000</v>
      </c>
      <c r="E20" s="197" t="s">
        <v>100</v>
      </c>
      <c r="F20" s="197" t="s">
        <v>129</v>
      </c>
      <c r="G20" s="197" t="s">
        <v>131</v>
      </c>
      <c r="H20" s="197">
        <v>0</v>
      </c>
      <c r="I20" s="197" t="s">
        <v>128</v>
      </c>
      <c r="J20" s="197">
        <v>0</v>
      </c>
      <c r="K20" s="197"/>
      <c r="L20" s="234">
        <v>647000</v>
      </c>
      <c r="M20" s="234">
        <v>350000</v>
      </c>
      <c r="N20" s="338">
        <v>300000</v>
      </c>
      <c r="O20" s="235">
        <v>1140000</v>
      </c>
      <c r="P20" s="363">
        <f>613000+460000</f>
        <v>1073000</v>
      </c>
      <c r="Q20" s="399">
        <f>840000+730000+162000</f>
        <v>1732000</v>
      </c>
    </row>
    <row r="21" spans="1:17" ht="97.2" thickBot="1" x14ac:dyDescent="0.35">
      <c r="A21" s="311"/>
      <c r="B21" s="314"/>
      <c r="C21" s="194"/>
      <c r="D21" s="194" t="s">
        <v>31</v>
      </c>
      <c r="E21" s="194" t="s">
        <v>57</v>
      </c>
      <c r="F21" s="194" t="s">
        <v>58</v>
      </c>
      <c r="G21" s="194" t="s">
        <v>59</v>
      </c>
      <c r="H21" s="194"/>
      <c r="I21" s="195" t="s">
        <v>77</v>
      </c>
      <c r="J21" s="194"/>
      <c r="K21" s="194"/>
      <c r="L21" s="196" t="s">
        <v>133</v>
      </c>
      <c r="M21" s="196" t="s">
        <v>142</v>
      </c>
      <c r="N21" s="337" t="s">
        <v>160</v>
      </c>
      <c r="O21" s="161" t="s">
        <v>174</v>
      </c>
      <c r="P21" s="362" t="s">
        <v>205</v>
      </c>
      <c r="Q21" s="400" t="s">
        <v>208</v>
      </c>
    </row>
    <row r="22" spans="1:17" s="6" customFormat="1" ht="14.4" hidden="1" thickBot="1" x14ac:dyDescent="0.35">
      <c r="A22" s="311"/>
      <c r="B22" s="314" t="s">
        <v>34</v>
      </c>
      <c r="C22" s="194">
        <f>SUM(D22:N22)</f>
        <v>400000</v>
      </c>
      <c r="D22" s="197">
        <v>400000</v>
      </c>
      <c r="E22" s="199">
        <v>0</v>
      </c>
      <c r="F22" s="197">
        <v>0</v>
      </c>
      <c r="G22" s="199">
        <v>0</v>
      </c>
      <c r="H22" s="197">
        <v>0</v>
      </c>
      <c r="I22" s="199">
        <v>0</v>
      </c>
      <c r="J22" s="197">
        <v>0</v>
      </c>
      <c r="K22" s="197"/>
      <c r="L22" s="196"/>
      <c r="M22" s="198"/>
      <c r="N22" s="339"/>
      <c r="O22" s="161"/>
      <c r="P22" s="362"/>
      <c r="Q22" s="379"/>
    </row>
    <row r="23" spans="1:17" ht="28.2" hidden="1" thickBot="1" x14ac:dyDescent="0.35">
      <c r="A23" s="312"/>
      <c r="B23" s="315"/>
      <c r="C23" s="200"/>
      <c r="D23" s="200" t="s">
        <v>35</v>
      </c>
      <c r="E23" s="201" t="s">
        <v>89</v>
      </c>
      <c r="F23" s="200"/>
      <c r="G23" s="201" t="s">
        <v>88</v>
      </c>
      <c r="H23" s="201" t="s">
        <v>88</v>
      </c>
      <c r="I23" s="201" t="s">
        <v>88</v>
      </c>
      <c r="J23" s="201" t="s">
        <v>88</v>
      </c>
      <c r="K23" s="201"/>
      <c r="L23" s="202"/>
      <c r="M23" s="202"/>
      <c r="N23" s="340"/>
      <c r="O23" s="163"/>
      <c r="P23" s="364"/>
      <c r="Q23" s="380"/>
    </row>
    <row r="24" spans="1:17" s="6" customFormat="1" ht="27.6" x14ac:dyDescent="0.3">
      <c r="A24" s="298" t="s">
        <v>16</v>
      </c>
      <c r="B24" s="301" t="s">
        <v>7</v>
      </c>
      <c r="C24" s="203">
        <f>SUM(D24:N24)</f>
        <v>4489120</v>
      </c>
      <c r="D24" s="204">
        <v>405300</v>
      </c>
      <c r="E24" s="205">
        <v>1220000</v>
      </c>
      <c r="F24" s="204">
        <v>0</v>
      </c>
      <c r="G24" s="204" t="s">
        <v>114</v>
      </c>
      <c r="H24" s="204">
        <v>0</v>
      </c>
      <c r="I24" s="204" t="s">
        <v>149</v>
      </c>
      <c r="J24" s="204">
        <v>270000</v>
      </c>
      <c r="K24" s="204"/>
      <c r="L24" s="232">
        <v>599820</v>
      </c>
      <c r="M24" s="232">
        <v>700000</v>
      </c>
      <c r="N24" s="341">
        <f>990000-6000+310000</f>
        <v>1294000</v>
      </c>
      <c r="O24" s="233">
        <v>1315000</v>
      </c>
      <c r="P24" s="365">
        <f>660000+94400+129500</f>
        <v>883900</v>
      </c>
      <c r="Q24" s="398">
        <v>1026000</v>
      </c>
    </row>
    <row r="25" spans="1:17" ht="290.39999999999998" thickBot="1" x14ac:dyDescent="0.35">
      <c r="A25" s="299"/>
      <c r="B25" s="302"/>
      <c r="C25" s="206"/>
      <c r="D25" s="206" t="s">
        <v>38</v>
      </c>
      <c r="E25" s="206" t="s">
        <v>44</v>
      </c>
      <c r="F25" s="206"/>
      <c r="G25" s="206" t="s">
        <v>53</v>
      </c>
      <c r="H25" s="206"/>
      <c r="I25" s="207" t="s">
        <v>80</v>
      </c>
      <c r="J25" s="207" t="s">
        <v>86</v>
      </c>
      <c r="K25" s="207"/>
      <c r="L25" s="208" t="s">
        <v>136</v>
      </c>
      <c r="M25" s="208" t="s">
        <v>145</v>
      </c>
      <c r="N25" s="342" t="s">
        <v>197</v>
      </c>
      <c r="O25" s="164" t="s">
        <v>175</v>
      </c>
      <c r="P25" s="366" t="s">
        <v>200</v>
      </c>
      <c r="Q25" s="394" t="s">
        <v>206</v>
      </c>
    </row>
    <row r="26" spans="1:17" s="6" customFormat="1" ht="28.2" hidden="1" thickBot="1" x14ac:dyDescent="0.35">
      <c r="A26" s="299"/>
      <c r="B26" s="302" t="s">
        <v>22</v>
      </c>
      <c r="C26" s="206">
        <f>SUM(D26:N26)</f>
        <v>0</v>
      </c>
      <c r="D26" s="210">
        <v>0</v>
      </c>
      <c r="E26" s="210">
        <v>0</v>
      </c>
      <c r="F26" s="210">
        <v>0</v>
      </c>
      <c r="G26" s="210">
        <v>0</v>
      </c>
      <c r="H26" s="210">
        <v>0</v>
      </c>
      <c r="I26" s="211" t="s">
        <v>126</v>
      </c>
      <c r="J26" s="211">
        <v>0</v>
      </c>
      <c r="K26" s="211"/>
      <c r="L26" s="208"/>
      <c r="M26" s="209"/>
      <c r="N26" s="342"/>
      <c r="O26" s="164"/>
      <c r="P26" s="366"/>
      <c r="Q26" s="381"/>
    </row>
    <row r="27" spans="1:17" ht="14.4" hidden="1" thickBot="1" x14ac:dyDescent="0.35">
      <c r="A27" s="300"/>
      <c r="B27" s="303"/>
      <c r="C27" s="212"/>
      <c r="D27" s="213" t="s">
        <v>90</v>
      </c>
      <c r="E27" s="213" t="s">
        <v>90</v>
      </c>
      <c r="F27" s="213" t="s">
        <v>90</v>
      </c>
      <c r="G27" s="213" t="s">
        <v>90</v>
      </c>
      <c r="H27" s="213" t="s">
        <v>90</v>
      </c>
      <c r="I27" s="214" t="s">
        <v>81</v>
      </c>
      <c r="J27" s="212"/>
      <c r="K27" s="212"/>
      <c r="L27" s="215"/>
      <c r="M27" s="215"/>
      <c r="N27" s="343"/>
      <c r="O27" s="165"/>
      <c r="P27" s="367"/>
      <c r="Q27" s="382"/>
    </row>
    <row r="28" spans="1:17" s="6" customFormat="1" ht="14.4" hidden="1" thickBot="1" x14ac:dyDescent="0.35">
      <c r="A28" s="304" t="s">
        <v>23</v>
      </c>
      <c r="B28" s="307" t="s">
        <v>14</v>
      </c>
      <c r="C28" s="216">
        <f>SUM(D28:N28)</f>
        <v>0</v>
      </c>
      <c r="D28" s="217">
        <v>0</v>
      </c>
      <c r="E28" s="217">
        <v>0</v>
      </c>
      <c r="F28" s="217">
        <v>0</v>
      </c>
      <c r="G28" s="217">
        <v>0</v>
      </c>
      <c r="H28" s="217">
        <v>0</v>
      </c>
      <c r="I28" s="217">
        <v>0</v>
      </c>
      <c r="J28" s="217">
        <v>0</v>
      </c>
      <c r="K28" s="217"/>
      <c r="L28" s="218"/>
      <c r="M28" s="219"/>
      <c r="N28" s="344"/>
      <c r="O28" s="220"/>
      <c r="P28" s="368"/>
      <c r="Q28" s="383"/>
    </row>
    <row r="29" spans="1:17" s="33" customFormat="1" ht="14.4" hidden="1" thickBot="1" x14ac:dyDescent="0.35">
      <c r="A29" s="305"/>
      <c r="B29" s="308"/>
      <c r="C29" s="12"/>
      <c r="D29" s="12"/>
      <c r="E29" s="12"/>
      <c r="F29" s="12"/>
      <c r="G29" s="12"/>
      <c r="H29" s="12"/>
      <c r="I29" s="12"/>
      <c r="J29" s="12"/>
      <c r="K29" s="12"/>
      <c r="L29" s="221"/>
      <c r="M29" s="222"/>
      <c r="N29" s="345"/>
      <c r="O29" s="11"/>
      <c r="P29" s="369"/>
      <c r="Q29" s="384"/>
    </row>
    <row r="30" spans="1:17" s="6" customFormat="1" ht="28.2" hidden="1" thickBot="1" x14ac:dyDescent="0.35">
      <c r="A30" s="305"/>
      <c r="B30" s="308" t="s">
        <v>15</v>
      </c>
      <c r="C30" s="12">
        <f>SUM(D30:N30)</f>
        <v>1027600</v>
      </c>
      <c r="D30" s="223">
        <v>0</v>
      </c>
      <c r="E30" s="223">
        <v>0</v>
      </c>
      <c r="F30" s="223">
        <v>0</v>
      </c>
      <c r="G30" s="223" t="s">
        <v>115</v>
      </c>
      <c r="H30" s="223">
        <v>0</v>
      </c>
      <c r="I30" s="223">
        <v>0</v>
      </c>
      <c r="J30" s="223">
        <v>0</v>
      </c>
      <c r="K30" s="223">
        <v>1027600</v>
      </c>
      <c r="L30" s="221"/>
      <c r="M30" s="222"/>
      <c r="N30" s="345"/>
      <c r="O30" s="11"/>
      <c r="P30" s="369"/>
      <c r="Q30" s="384"/>
    </row>
    <row r="31" spans="1:17" ht="28.2" hidden="1" thickBot="1" x14ac:dyDescent="0.35">
      <c r="A31" s="306"/>
      <c r="B31" s="309"/>
      <c r="C31" s="224"/>
      <c r="D31" s="224"/>
      <c r="E31" s="224"/>
      <c r="F31" s="224"/>
      <c r="G31" s="224" t="s">
        <v>67</v>
      </c>
      <c r="H31" s="224"/>
      <c r="I31" s="224"/>
      <c r="J31" s="224"/>
      <c r="K31" s="224" t="s">
        <v>147</v>
      </c>
      <c r="L31" s="225"/>
      <c r="M31" s="225"/>
      <c r="N31" s="346"/>
      <c r="O31" s="166"/>
      <c r="P31" s="370"/>
      <c r="Q31" s="385"/>
    </row>
    <row r="32" spans="1:17" s="6" customFormat="1" ht="27.6" x14ac:dyDescent="0.3">
      <c r="A32" s="226"/>
      <c r="B32" s="297" t="s">
        <v>165</v>
      </c>
      <c r="C32" s="227">
        <f>SUM(D32:N32)</f>
        <v>2027600</v>
      </c>
      <c r="D32" s="228">
        <v>0</v>
      </c>
      <c r="E32" s="228">
        <v>0</v>
      </c>
      <c r="F32" s="228">
        <v>0</v>
      </c>
      <c r="G32" s="228" t="s">
        <v>115</v>
      </c>
      <c r="H32" s="228">
        <v>0</v>
      </c>
      <c r="I32" s="228">
        <v>0</v>
      </c>
      <c r="J32" s="228">
        <v>0</v>
      </c>
      <c r="K32" s="228">
        <v>1027600</v>
      </c>
      <c r="L32" s="229"/>
      <c r="M32" s="230"/>
      <c r="N32" s="347">
        <v>1000000</v>
      </c>
      <c r="O32" s="231"/>
      <c r="P32" s="371"/>
      <c r="Q32" s="395">
        <v>2736764</v>
      </c>
    </row>
    <row r="33" spans="1:17" ht="58.2" customHeight="1" thickBot="1" x14ac:dyDescent="0.35">
      <c r="A33" s="321"/>
      <c r="B33" s="322"/>
      <c r="C33" s="323"/>
      <c r="D33" s="323"/>
      <c r="E33" s="323"/>
      <c r="F33" s="323"/>
      <c r="G33" s="323" t="s">
        <v>67</v>
      </c>
      <c r="H33" s="323"/>
      <c r="I33" s="323"/>
      <c r="J33" s="323"/>
      <c r="K33" s="323" t="s">
        <v>147</v>
      </c>
      <c r="L33" s="324"/>
      <c r="M33" s="324"/>
      <c r="N33" s="348" t="s">
        <v>166</v>
      </c>
      <c r="O33" s="325"/>
      <c r="P33" s="372"/>
      <c r="Q33" s="396" t="s">
        <v>215</v>
      </c>
    </row>
    <row r="34" spans="1:17" ht="58.2" customHeight="1" x14ac:dyDescent="0.3">
      <c r="A34" s="416"/>
      <c r="B34" s="417"/>
      <c r="C34" s="418"/>
      <c r="D34" s="418"/>
      <c r="E34" s="418"/>
      <c r="F34" s="418"/>
      <c r="G34" s="418"/>
      <c r="H34" s="418"/>
      <c r="I34" s="418"/>
      <c r="J34" s="418"/>
      <c r="K34" s="418"/>
      <c r="L34" s="419"/>
      <c r="M34" s="419"/>
      <c r="N34" s="420"/>
      <c r="O34" s="421"/>
      <c r="P34" s="421"/>
      <c r="Q34" s="422">
        <v>430000</v>
      </c>
    </row>
    <row r="35" spans="1:17" ht="58.2" customHeight="1" thickBot="1" x14ac:dyDescent="0.35">
      <c r="A35" s="423"/>
      <c r="B35" s="424" t="s">
        <v>213</v>
      </c>
      <c r="C35" s="425"/>
      <c r="D35" s="425"/>
      <c r="E35" s="425"/>
      <c r="F35" s="425"/>
      <c r="G35" s="425"/>
      <c r="H35" s="425"/>
      <c r="I35" s="425"/>
      <c r="J35" s="425"/>
      <c r="K35" s="425"/>
      <c r="L35" s="426"/>
      <c r="M35" s="426"/>
      <c r="N35" s="427"/>
      <c r="O35" s="428"/>
      <c r="P35" s="428"/>
      <c r="Q35" s="429" t="s">
        <v>214</v>
      </c>
    </row>
    <row r="36" spans="1:17" ht="29.4" customHeight="1" x14ac:dyDescent="0.3">
      <c r="A36" s="408"/>
      <c r="B36" s="409"/>
      <c r="C36" s="410"/>
      <c r="D36" s="410"/>
      <c r="E36" s="410"/>
      <c r="F36" s="410"/>
      <c r="G36" s="410"/>
      <c r="H36" s="410"/>
      <c r="I36" s="410"/>
      <c r="J36" s="410"/>
      <c r="K36" s="410"/>
      <c r="L36" s="411"/>
      <c r="M36" s="411"/>
      <c r="N36" s="412"/>
      <c r="O36" s="413"/>
      <c r="P36" s="414"/>
      <c r="Q36" s="415">
        <v>72204</v>
      </c>
    </row>
    <row r="37" spans="1:17" ht="29.4" customHeight="1" thickBot="1" x14ac:dyDescent="0.35">
      <c r="A37" s="387"/>
      <c r="B37" s="388" t="s">
        <v>199</v>
      </c>
      <c r="C37" s="389"/>
      <c r="D37" s="389"/>
      <c r="E37" s="389"/>
      <c r="F37" s="389"/>
      <c r="G37" s="389"/>
      <c r="H37" s="389"/>
      <c r="I37" s="389"/>
      <c r="J37" s="389"/>
      <c r="K37" s="389"/>
      <c r="L37" s="390"/>
      <c r="M37" s="390"/>
      <c r="N37" s="391"/>
      <c r="O37" s="392"/>
      <c r="P37" s="393"/>
      <c r="Q37" s="397" t="s">
        <v>207</v>
      </c>
    </row>
    <row r="38" spans="1:17" s="5" customFormat="1" ht="19.8" x14ac:dyDescent="0.3">
      <c r="A38" s="296" t="s">
        <v>93</v>
      </c>
      <c r="B38" s="128" t="s">
        <v>40</v>
      </c>
      <c r="C38" s="34">
        <f>C28+C30+C18+C20+C22+C24+C2+C4+C6+C8+C10+C12+C14+C16</f>
        <v>20039100</v>
      </c>
      <c r="D38" s="34">
        <f>D28+D30+D18+D20+D22+D24+D2+D4+D6+D8+D10+D12+D14+D16</f>
        <v>4000000</v>
      </c>
      <c r="E38" s="34" t="e">
        <f t="shared" ref="E38:J38" si="1">E28+E30+E18+E20+E22+E24+E26+E2+E4+E6+E8+E10+E12+E14+E16</f>
        <v>#VALUE!</v>
      </c>
      <c r="F38" s="34" t="e">
        <f t="shared" si="1"/>
        <v>#VALUE!</v>
      </c>
      <c r="G38" s="34" t="e">
        <f t="shared" si="1"/>
        <v>#VALUE!</v>
      </c>
      <c r="H38" s="34" t="e">
        <f t="shared" si="1"/>
        <v>#VALUE!</v>
      </c>
      <c r="I38" s="34" t="e">
        <f t="shared" si="1"/>
        <v>#VALUE!</v>
      </c>
      <c r="J38" s="34">
        <f t="shared" si="1"/>
        <v>2497500</v>
      </c>
      <c r="K38" s="36">
        <f>SUM(K18,K20,K24,K28,K30,K22,K26,K2,K4,K6,K8,K10,K12,K14,K16)</f>
        <v>1027600</v>
      </c>
      <c r="L38" s="36">
        <f>SUM(L18,L20,L24,L28,L30,L22,L26,L2,L4,L6,L8,L10,L12,L14,L16)</f>
        <v>3000000</v>
      </c>
      <c r="M38" s="36">
        <f>SUM(M18,M20,M24,M28,M30,M22,M26,M2,M4,M6,M8,M10,M12,M14,M16)</f>
        <v>4000000</v>
      </c>
      <c r="N38" s="349">
        <f>SUM(N18,N20,N24,N28,N30,N22,N26,N2,N4,N6,N8,N10,N12,N14,N16,N32)</f>
        <v>5094000</v>
      </c>
      <c r="O38" s="36">
        <f>SUM(O18,O20,O24,O28,O30,O22,O26,O2,O4,O6,O8,O10,O12,O14,O16,O32)</f>
        <v>3971000</v>
      </c>
      <c r="P38" s="36">
        <f>P2+P4+P8+P10+P12+P16+P18+P20+P24+P32+P36</f>
        <v>3741523</v>
      </c>
      <c r="Q38" s="36">
        <f>Q2+Q4+Q8+Q10+Q12+Q16+Q18+Q20+Q24+Q32+Q36+Q34</f>
        <v>10260239</v>
      </c>
    </row>
    <row r="39" spans="1:17" ht="19.8" hidden="1" x14ac:dyDescent="0.3">
      <c r="A39" s="296"/>
      <c r="B39" s="128" t="s">
        <v>39</v>
      </c>
      <c r="D39" s="9">
        <v>4000000</v>
      </c>
      <c r="E39" s="9">
        <v>5980955</v>
      </c>
      <c r="F39" s="9">
        <v>3673342</v>
      </c>
      <c r="G39" s="9">
        <v>4952500</v>
      </c>
      <c r="H39" s="9">
        <f>SUM(H18:H27)</f>
        <v>0</v>
      </c>
      <c r="I39" s="9">
        <v>2441250</v>
      </c>
      <c r="J39" s="9">
        <v>2497500</v>
      </c>
      <c r="K39" s="9">
        <v>1217000</v>
      </c>
      <c r="L39" s="37">
        <f>L38</f>
        <v>3000000</v>
      </c>
      <c r="M39" s="37">
        <f>M38</f>
        <v>4000000</v>
      </c>
      <c r="N39" s="350">
        <f>N38</f>
        <v>5094000</v>
      </c>
    </row>
    <row r="40" spans="1:17" ht="19.8" hidden="1" x14ac:dyDescent="0.3">
      <c r="A40" s="296"/>
      <c r="B40" s="127" t="s">
        <v>91</v>
      </c>
      <c r="D40" s="9">
        <f>D39-D38</f>
        <v>0</v>
      </c>
      <c r="E40" s="9" t="e">
        <f t="shared" ref="E40:I40" si="2">E39-E38</f>
        <v>#VALUE!</v>
      </c>
      <c r="F40" s="9" t="e">
        <f t="shared" si="2"/>
        <v>#VALUE!</v>
      </c>
      <c r="G40" s="9" t="e">
        <f t="shared" si="2"/>
        <v>#VALUE!</v>
      </c>
      <c r="H40" s="9" t="e">
        <f t="shared" si="2"/>
        <v>#VALUE!</v>
      </c>
      <c r="I40" s="9" t="e">
        <f t="shared" si="2"/>
        <v>#VALUE!</v>
      </c>
      <c r="J40" s="9">
        <f>J39-J38</f>
        <v>0</v>
      </c>
      <c r="K40" s="9">
        <f>K39-K38</f>
        <v>189400</v>
      </c>
    </row>
    <row r="41" spans="1:17" ht="41.4" x14ac:dyDescent="0.3">
      <c r="K41" s="9" t="s">
        <v>148</v>
      </c>
    </row>
  </sheetData>
  <mergeCells count="21">
    <mergeCell ref="B2:B5"/>
    <mergeCell ref="B14:B15"/>
    <mergeCell ref="B16:B17"/>
    <mergeCell ref="A38:A40"/>
    <mergeCell ref="B32:B33"/>
    <mergeCell ref="A24:A27"/>
    <mergeCell ref="B24:B25"/>
    <mergeCell ref="B26:B27"/>
    <mergeCell ref="A28:A31"/>
    <mergeCell ref="B28:B29"/>
    <mergeCell ref="B30:B31"/>
    <mergeCell ref="A18:A23"/>
    <mergeCell ref="B18:B19"/>
    <mergeCell ref="B20:B21"/>
    <mergeCell ref="B22:B23"/>
    <mergeCell ref="A2:A11"/>
    <mergeCell ref="B6:B7"/>
    <mergeCell ref="B8:B9"/>
    <mergeCell ref="B10:B11"/>
    <mergeCell ref="A12:A17"/>
    <mergeCell ref="B12:B13"/>
  </mergeCells>
  <phoneticPr fontId="1" type="noConversion"/>
  <printOptions horizontalCentered="1" verticalCentered="1"/>
  <pageMargins left="3.937007874015748E-2" right="3.937007874015748E-2" top="0.55118110236220474" bottom="0.55118110236220474" header="0.31496062992125984" footer="0.31496062992125984"/>
  <pageSetup paperSize="8" scale="58" fitToWidth="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5" ht="24" customHeight="1" x14ac:dyDescent="0.3">
      <c r="A1" s="152" t="s">
        <v>4</v>
      </c>
      <c r="B1" s="152" t="s">
        <v>132</v>
      </c>
      <c r="C1" s="153" t="s">
        <v>139</v>
      </c>
      <c r="D1" s="153" t="s">
        <v>158</v>
      </c>
      <c r="E1" s="154" t="s">
        <v>170</v>
      </c>
    </row>
    <row r="2" spans="1:5" ht="59.4" customHeight="1" x14ac:dyDescent="0.3">
      <c r="A2" s="319" t="s">
        <v>176</v>
      </c>
      <c r="B2" s="35">
        <v>590000</v>
      </c>
      <c r="C2" s="39">
        <v>1880000</v>
      </c>
      <c r="D2" s="138"/>
      <c r="E2" s="136">
        <v>1100000</v>
      </c>
    </row>
    <row r="3" spans="1:5" ht="84" customHeight="1" x14ac:dyDescent="0.3">
      <c r="A3" s="319"/>
      <c r="B3" s="35" t="s">
        <v>138</v>
      </c>
      <c r="C3" s="35" t="s">
        <v>144</v>
      </c>
      <c r="D3" s="139"/>
      <c r="E3" s="137" t="s">
        <v>171</v>
      </c>
    </row>
    <row r="4" spans="1:5" ht="30" customHeight="1" x14ac:dyDescent="0.3">
      <c r="A4" s="155" t="s">
        <v>187</v>
      </c>
      <c r="B4" s="35"/>
      <c r="C4" s="35"/>
      <c r="D4" s="35"/>
      <c r="E4" s="137"/>
    </row>
    <row r="5" spans="1:5" ht="129" customHeight="1" x14ac:dyDescent="0.3">
      <c r="A5" s="155" t="s">
        <v>188</v>
      </c>
      <c r="B5" s="146"/>
      <c r="C5" s="146"/>
      <c r="D5" s="146"/>
      <c r="E5" s="146"/>
    </row>
    <row r="6" spans="1:5" ht="151.80000000000001" customHeight="1" x14ac:dyDescent="0.3">
      <c r="A6" s="155" t="s">
        <v>190</v>
      </c>
      <c r="B6" s="146"/>
      <c r="C6" s="146"/>
      <c r="D6" s="146"/>
      <c r="E6" s="146"/>
    </row>
  </sheetData>
  <mergeCells count="1">
    <mergeCell ref="A2:A3"/>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5" x14ac:dyDescent="0.3">
      <c r="A1" s="152" t="s">
        <v>4</v>
      </c>
      <c r="B1" s="152" t="s">
        <v>158</v>
      </c>
    </row>
    <row r="2" spans="1:5" x14ac:dyDescent="0.3">
      <c r="A2" s="319" t="s">
        <v>178</v>
      </c>
      <c r="B2" s="150">
        <v>890000</v>
      </c>
    </row>
    <row r="3" spans="1:5" ht="69" x14ac:dyDescent="0.3">
      <c r="A3" s="319"/>
      <c r="B3" s="39" t="s">
        <v>164</v>
      </c>
    </row>
    <row r="4" spans="1:5" ht="30" customHeight="1" x14ac:dyDescent="0.3">
      <c r="A4" s="155" t="s">
        <v>186</v>
      </c>
      <c r="B4" s="39"/>
    </row>
    <row r="5" spans="1:5" ht="129" customHeight="1" x14ac:dyDescent="0.3">
      <c r="A5" s="155" t="s">
        <v>188</v>
      </c>
      <c r="B5" s="146"/>
      <c r="C5" s="147"/>
      <c r="D5" s="146"/>
      <c r="E5" s="146"/>
    </row>
    <row r="6" spans="1:5" ht="151.80000000000001" customHeight="1" x14ac:dyDescent="0.3">
      <c r="A6" s="155" t="s">
        <v>193</v>
      </c>
      <c r="B6" s="146"/>
    </row>
  </sheetData>
  <mergeCells count="1">
    <mergeCell ref="A2:A3"/>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style="140" customWidth="1"/>
    <col min="2" max="2" width="41.33203125" customWidth="1"/>
  </cols>
  <sheetData>
    <row r="1" spans="1:2" x14ac:dyDescent="0.3">
      <c r="A1" s="152" t="s">
        <v>4</v>
      </c>
      <c r="B1" s="152" t="s">
        <v>132</v>
      </c>
    </row>
    <row r="2" spans="1:2" x14ac:dyDescent="0.3">
      <c r="A2" s="319" t="s">
        <v>179</v>
      </c>
      <c r="B2" s="126">
        <v>343180</v>
      </c>
    </row>
    <row r="3" spans="1:2" ht="27.6" x14ac:dyDescent="0.3">
      <c r="A3" s="320"/>
      <c r="B3" s="157" t="s">
        <v>137</v>
      </c>
    </row>
    <row r="4" spans="1:2" ht="30" customHeight="1" x14ac:dyDescent="0.3">
      <c r="A4" s="155" t="s">
        <v>186</v>
      </c>
      <c r="B4" s="35"/>
    </row>
    <row r="5" spans="1:2" ht="129" customHeight="1" x14ac:dyDescent="0.3">
      <c r="A5" s="156" t="s">
        <v>188</v>
      </c>
      <c r="B5" s="148"/>
    </row>
    <row r="6" spans="1:2" ht="151.80000000000001" customHeight="1" thickBot="1" x14ac:dyDescent="0.35">
      <c r="A6" s="156" t="s">
        <v>192</v>
      </c>
      <c r="B6" s="149"/>
    </row>
  </sheetData>
  <mergeCells count="1">
    <mergeCell ref="A2:A3"/>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4" width="41.33203125" customWidth="1"/>
  </cols>
  <sheetData>
    <row r="1" spans="1:4" x14ac:dyDescent="0.3">
      <c r="A1" s="152" t="s">
        <v>4</v>
      </c>
      <c r="B1" s="152" t="s">
        <v>181</v>
      </c>
      <c r="C1" s="152" t="s">
        <v>158</v>
      </c>
      <c r="D1" s="152" t="s">
        <v>182</v>
      </c>
    </row>
    <row r="2" spans="1:4" x14ac:dyDescent="0.3">
      <c r="A2" s="319" t="s">
        <v>185</v>
      </c>
      <c r="B2" s="39">
        <v>200000</v>
      </c>
      <c r="C2" s="39">
        <v>500000</v>
      </c>
      <c r="D2" s="137">
        <v>286000</v>
      </c>
    </row>
    <row r="3" spans="1:4" ht="27.6" x14ac:dyDescent="0.3">
      <c r="A3" s="319"/>
      <c r="B3" s="35" t="s">
        <v>140</v>
      </c>
      <c r="C3" s="35" t="s">
        <v>162</v>
      </c>
      <c r="D3" s="11" t="s">
        <v>172</v>
      </c>
    </row>
    <row r="4" spans="1:4" ht="30" customHeight="1" x14ac:dyDescent="0.3">
      <c r="A4" s="155" t="s">
        <v>186</v>
      </c>
      <c r="B4" s="35"/>
      <c r="C4" s="35"/>
      <c r="D4" s="11"/>
    </row>
    <row r="5" spans="1:4" ht="129" customHeight="1" x14ac:dyDescent="0.3">
      <c r="A5" s="155" t="s">
        <v>189</v>
      </c>
      <c r="B5" s="146"/>
      <c r="C5" s="146"/>
      <c r="D5" s="146"/>
    </row>
    <row r="6" spans="1:4" ht="151.80000000000001" customHeight="1" x14ac:dyDescent="0.3">
      <c r="A6" s="155" t="s">
        <v>190</v>
      </c>
      <c r="B6" s="146"/>
      <c r="C6" s="146"/>
      <c r="D6" s="146"/>
    </row>
  </sheetData>
  <mergeCells count="1">
    <mergeCell ref="A2:A3"/>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pane xSplit="1" ySplit="1" topLeftCell="B2" activePane="bottomRight" state="frozen"/>
      <selection activeCell="B3" sqref="B3"/>
      <selection pane="topRight" activeCell="B3" sqref="B3"/>
      <selection pane="bottomLeft" activeCell="B3" sqref="B3"/>
      <selection pane="bottomRight" activeCell="B3" sqref="B3"/>
    </sheetView>
  </sheetViews>
  <sheetFormatPr defaultRowHeight="16.2" x14ac:dyDescent="0.3"/>
  <cols>
    <col min="1" max="1" width="12.88671875" customWidth="1"/>
    <col min="2" max="5" width="41.33203125" customWidth="1"/>
  </cols>
  <sheetData>
    <row r="1" spans="1:4" ht="24" customHeight="1" thickBot="1" x14ac:dyDescent="0.35">
      <c r="A1" s="152" t="s">
        <v>4</v>
      </c>
      <c r="B1" s="152" t="s">
        <v>183</v>
      </c>
      <c r="C1" s="152" t="s">
        <v>139</v>
      </c>
      <c r="D1" s="152" t="s">
        <v>158</v>
      </c>
    </row>
    <row r="2" spans="1:4" s="140" customFormat="1" ht="16.2" customHeight="1" x14ac:dyDescent="0.3">
      <c r="A2" s="319" t="s">
        <v>180</v>
      </c>
      <c r="B2" s="141">
        <v>540000</v>
      </c>
      <c r="C2" s="142">
        <v>470000</v>
      </c>
      <c r="D2" s="143">
        <v>350000</v>
      </c>
    </row>
    <row r="3" spans="1:4" ht="41.4" x14ac:dyDescent="0.3">
      <c r="A3" s="319"/>
      <c r="B3" s="35" t="s">
        <v>135</v>
      </c>
      <c r="C3" s="35" t="s">
        <v>143</v>
      </c>
      <c r="D3" s="126" t="s">
        <v>161</v>
      </c>
    </row>
    <row r="4" spans="1:4" ht="30" customHeight="1" x14ac:dyDescent="0.3">
      <c r="A4" s="155" t="s">
        <v>186</v>
      </c>
      <c r="B4" s="35"/>
      <c r="C4" s="35"/>
      <c r="D4" s="35"/>
    </row>
    <row r="5" spans="1:4" ht="129" customHeight="1" x14ac:dyDescent="0.3">
      <c r="A5" s="155" t="s">
        <v>188</v>
      </c>
      <c r="B5" s="146"/>
      <c r="C5" s="146"/>
      <c r="D5" s="146"/>
    </row>
    <row r="6" spans="1:4" ht="151.80000000000001" customHeight="1" x14ac:dyDescent="0.3">
      <c r="A6" s="155" t="s">
        <v>191</v>
      </c>
      <c r="B6" s="146"/>
      <c r="C6" s="146"/>
      <c r="D6" s="146"/>
    </row>
  </sheetData>
  <mergeCells count="1">
    <mergeCell ref="A2:A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已命名的範圍</vt:lpstr>
      </vt:variant>
      <vt:variant>
        <vt:i4>2</vt:i4>
      </vt:variant>
    </vt:vector>
  </HeadingPairs>
  <TitlesOfParts>
    <vt:vector size="13" baseType="lpstr">
      <vt:lpstr>95-101大表</vt:lpstr>
      <vt:lpstr>簡表</vt:lpstr>
      <vt:lpstr>103-107匯整表</vt:lpstr>
      <vt:lpstr>103-107 明細</vt:lpstr>
      <vt:lpstr>教練所</vt:lpstr>
      <vt:lpstr>技擊</vt:lpstr>
      <vt:lpstr>陸上系</vt:lpstr>
      <vt:lpstr>適體系</vt:lpstr>
      <vt:lpstr>運科所</vt:lpstr>
      <vt:lpstr>運保系</vt:lpstr>
      <vt:lpstr>產經</vt:lpstr>
      <vt:lpstr>'103-107匯整表'!Print_Area</vt:lpstr>
      <vt:lpstr>簡表!Print_Area</vt:lpstr>
    </vt:vector>
  </TitlesOfParts>
  <Company>ntsu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NTSU-TLC</cp:lastModifiedBy>
  <cp:lastPrinted>2016-02-25T12:40:59Z</cp:lastPrinted>
  <dcterms:created xsi:type="dcterms:W3CDTF">2010-10-21T06:00:36Z</dcterms:created>
  <dcterms:modified xsi:type="dcterms:W3CDTF">2019-01-03T03:53:50Z</dcterms:modified>
</cp:coreProperties>
</file>