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D2273DED-94C3-44F2-B36F-F4F40F8DA96D}" xr6:coauthVersionLast="36" xr6:coauthVersionMax="36" xr10:uidLastSave="{00000000-0000-0000-0000-000000000000}"/>
  <bookViews>
    <workbookView xWindow="0" yWindow="0" windowWidth="24042" windowHeight="9429" tabRatio="323" firstSheet="2" activeTab="2" xr2:uid="{00000000-000D-0000-FFFF-FFFF00000000}"/>
  </bookViews>
  <sheets>
    <sheet name="95-101大表" sheetId="2" state="hidden" r:id="rId1"/>
    <sheet name="簡表" sheetId="3" state="hidden" r:id="rId2"/>
    <sheet name="103-114匯整表" sheetId="5" r:id="rId3"/>
    <sheet name="103-114明細" sheetId="4" r:id="rId4"/>
    <sheet name="教練所" sheetId="6" state="hidden" r:id="rId5"/>
    <sheet name="技擊" sheetId="7" state="hidden" r:id="rId6"/>
    <sheet name="陸上系" sheetId="8" state="hidden" r:id="rId7"/>
    <sheet name="適體系" sheetId="9" state="hidden" r:id="rId8"/>
    <sheet name="運科所" sheetId="10" state="hidden" r:id="rId9"/>
    <sheet name="運保系" sheetId="11" state="hidden" r:id="rId10"/>
    <sheet name="產經" sheetId="12" state="hidden" r:id="rId11"/>
  </sheets>
  <definedNames>
    <definedName name="_xlnm.Print_Area" localSheetId="2">'103-114匯整表'!$A$1:$G$57</definedName>
    <definedName name="_xlnm.Print_Area" localSheetId="1">簡表!$A$1:$N$54</definedName>
  </definedNames>
  <calcPr calcId="191029"/>
</workbook>
</file>

<file path=xl/calcChain.xml><?xml version="1.0" encoding="utf-8"?>
<calcChain xmlns="http://schemas.openxmlformats.org/spreadsheetml/2006/main">
  <c r="X44" i="4" l="1"/>
  <c r="W44" i="4"/>
  <c r="Q22" i="5"/>
  <c r="P22" i="5"/>
  <c r="V44" i="4" l="1"/>
  <c r="N22" i="5" l="1"/>
  <c r="U44" i="4" l="1"/>
  <c r="O22" i="5"/>
  <c r="M22" i="5" l="1"/>
  <c r="S44" i="4" l="1"/>
  <c r="T44" i="4"/>
  <c r="O44" i="4"/>
  <c r="M44" i="4"/>
  <c r="L44" i="4"/>
  <c r="P2" i="4"/>
  <c r="C21" i="5" l="1"/>
  <c r="C20" i="5"/>
  <c r="C19" i="5"/>
  <c r="C18" i="5"/>
  <c r="C17" i="5"/>
  <c r="C16" i="5"/>
  <c r="C15" i="5"/>
  <c r="C13" i="5"/>
  <c r="C9" i="5"/>
  <c r="C8" i="5"/>
  <c r="C7" i="5"/>
  <c r="C6" i="5"/>
  <c r="C5" i="5"/>
  <c r="C4" i="5"/>
  <c r="J22" i="5"/>
  <c r="C11" i="5"/>
  <c r="K22" i="5"/>
  <c r="L22" i="5"/>
  <c r="C3" i="5"/>
  <c r="I22" i="5" l="1"/>
  <c r="Q24" i="4"/>
  <c r="Q44" i="4" s="1"/>
  <c r="P24" i="4"/>
  <c r="P18" i="4"/>
  <c r="P28" i="4"/>
  <c r="P44" i="4" l="1"/>
  <c r="D2" i="12"/>
  <c r="C22" i="4" l="1"/>
  <c r="D24" i="5" l="1"/>
  <c r="E22" i="5"/>
  <c r="H14" i="5"/>
  <c r="G14" i="5"/>
  <c r="H12" i="5"/>
  <c r="F12" i="5"/>
  <c r="G10" i="5"/>
  <c r="F10" i="5"/>
  <c r="O19" i="3"/>
  <c r="O14" i="3"/>
  <c r="O11" i="3"/>
  <c r="C14" i="5" l="1"/>
  <c r="C10" i="5"/>
  <c r="C12" i="5"/>
  <c r="G22" i="5"/>
  <c r="H22" i="5"/>
  <c r="F22" i="5"/>
  <c r="C2" i="4" l="1"/>
  <c r="C4" i="4"/>
  <c r="C6" i="4"/>
  <c r="C8" i="4"/>
  <c r="C14" i="4"/>
  <c r="C36" i="4"/>
  <c r="C30" i="4"/>
  <c r="C26" i="4"/>
  <c r="C24" i="4"/>
  <c r="C34" i="4"/>
  <c r="C32" i="4"/>
  <c r="N28" i="4"/>
  <c r="N18" i="4"/>
  <c r="C18" i="4" s="1"/>
  <c r="C28" i="4" l="1"/>
  <c r="N44" i="4"/>
  <c r="N45" i="4"/>
  <c r="C18" i="3"/>
  <c r="C17" i="3"/>
  <c r="C15" i="3"/>
  <c r="C13" i="3"/>
  <c r="C12" i="3"/>
  <c r="C10" i="3"/>
  <c r="C9" i="3"/>
  <c r="C8" i="3"/>
  <c r="C5" i="3"/>
  <c r="C6" i="3"/>
  <c r="C7" i="3"/>
  <c r="C4" i="3"/>
  <c r="C3" i="3"/>
  <c r="L19" i="3"/>
  <c r="K21" i="3"/>
  <c r="N14" i="3"/>
  <c r="N19" i="3" s="1"/>
  <c r="N10" i="3"/>
  <c r="M10" i="3"/>
  <c r="M11" i="3"/>
  <c r="C11" i="3" s="1"/>
  <c r="M19" i="3" l="1"/>
  <c r="C14" i="3"/>
  <c r="C19" i="3" s="1"/>
  <c r="E44" i="4"/>
  <c r="K46" i="4" l="1"/>
  <c r="M45" i="4" l="1"/>
  <c r="L45" i="4" l="1"/>
  <c r="H45" i="4" l="1"/>
  <c r="J44" i="4"/>
  <c r="J46" i="4" s="1"/>
  <c r="I44" i="4"/>
  <c r="I46" i="4" s="1"/>
  <c r="H44" i="4"/>
  <c r="G44" i="4"/>
  <c r="G46" i="4" s="1"/>
  <c r="F44" i="4"/>
  <c r="F46" i="4" s="1"/>
  <c r="E46" i="4"/>
  <c r="D44" i="4"/>
  <c r="D46" i="4" s="1"/>
  <c r="C16" i="4"/>
  <c r="H20" i="3"/>
  <c r="J19" i="3"/>
  <c r="J21" i="3" s="1"/>
  <c r="I19" i="3"/>
  <c r="I21" i="3" s="1"/>
  <c r="H19" i="3"/>
  <c r="G19" i="3"/>
  <c r="G21" i="3" s="1"/>
  <c r="F19" i="3"/>
  <c r="F21" i="3" s="1"/>
  <c r="E19" i="3"/>
  <c r="E21" i="3" s="1"/>
  <c r="D19" i="3"/>
  <c r="D21" i="3" s="1"/>
  <c r="C25" i="2"/>
  <c r="C27" i="2"/>
  <c r="C29" i="2"/>
  <c r="C31" i="2"/>
  <c r="C5" i="2"/>
  <c r="C7" i="2"/>
  <c r="C9" i="2"/>
  <c r="C11" i="2"/>
  <c r="C13" i="2"/>
  <c r="C15" i="2"/>
  <c r="C17" i="2"/>
  <c r="C19" i="2"/>
  <c r="C21" i="2"/>
  <c r="C23" i="2"/>
  <c r="C3" i="2"/>
  <c r="J33" i="2"/>
  <c r="J35" i="2" s="1"/>
  <c r="I33" i="2"/>
  <c r="I35" i="2" s="1"/>
  <c r="H33" i="2"/>
  <c r="G33" i="2"/>
  <c r="G35" i="2" s="1"/>
  <c r="E33" i="2"/>
  <c r="E35" i="2" s="1"/>
  <c r="D33" i="2"/>
  <c r="D35" i="2" s="1"/>
  <c r="F33" i="2"/>
  <c r="F35" i="2" s="1"/>
  <c r="H34" i="2"/>
  <c r="H35" i="2" l="1"/>
  <c r="C33" i="2"/>
  <c r="H46" i="4"/>
  <c r="C44" i="4"/>
  <c r="H21" i="3"/>
  <c r="C22" i="5"/>
</calcChain>
</file>

<file path=xl/sharedStrings.xml><?xml version="1.0" encoding="utf-8"?>
<sst xmlns="http://schemas.openxmlformats.org/spreadsheetml/2006/main" count="490" uniqueCount="277">
  <si>
    <t>體研</t>
    <phoneticPr fontId="1" type="noConversion"/>
  </si>
  <si>
    <t>教研</t>
    <phoneticPr fontId="1" type="noConversion"/>
  </si>
  <si>
    <t>運科</t>
    <phoneticPr fontId="1" type="noConversion"/>
  </si>
  <si>
    <t>院</t>
    <phoneticPr fontId="1" type="noConversion"/>
  </si>
  <si>
    <t>系所</t>
    <phoneticPr fontId="1" type="noConversion"/>
  </si>
  <si>
    <t>競技</t>
    <phoneticPr fontId="1" type="noConversion"/>
  </si>
  <si>
    <t>健康</t>
    <phoneticPr fontId="1" type="noConversion"/>
  </si>
  <si>
    <t>產經</t>
    <phoneticPr fontId="1" type="noConversion"/>
  </si>
  <si>
    <t>體推</t>
    <phoneticPr fontId="1" type="noConversion"/>
  </si>
  <si>
    <t>適體</t>
    <phoneticPr fontId="1" type="noConversion"/>
  </si>
  <si>
    <t>運保</t>
    <phoneticPr fontId="1" type="noConversion"/>
  </si>
  <si>
    <t>球類</t>
    <phoneticPr fontId="1" type="noConversion"/>
  </si>
  <si>
    <t>技擊</t>
    <phoneticPr fontId="1" type="noConversion"/>
  </si>
  <si>
    <t>陸上</t>
    <phoneticPr fontId="1" type="noConversion"/>
  </si>
  <si>
    <t>師資</t>
    <phoneticPr fontId="1" type="noConversion"/>
  </si>
  <si>
    <t>通識</t>
    <phoneticPr fontId="1" type="noConversion"/>
  </si>
  <si>
    <t>管理</t>
    <phoneticPr fontId="1" type="noConversion"/>
  </si>
  <si>
    <t>96年</t>
    <phoneticPr fontId="1" type="noConversion"/>
  </si>
  <si>
    <t>97年</t>
    <phoneticPr fontId="1" type="noConversion"/>
  </si>
  <si>
    <t>98年</t>
  </si>
  <si>
    <t>99年</t>
  </si>
  <si>
    <t>100年</t>
  </si>
  <si>
    <t>國所</t>
    <phoneticPr fontId="1" type="noConversion"/>
  </si>
  <si>
    <t>共教</t>
    <phoneticPr fontId="1" type="noConversion"/>
  </si>
  <si>
    <t>體育</t>
    <phoneticPr fontId="1" type="noConversion"/>
  </si>
  <si>
    <t>95年</t>
    <phoneticPr fontId="1" type="noConversion"/>
  </si>
  <si>
    <t>101年</t>
    <phoneticPr fontId="1" type="noConversion"/>
  </si>
  <si>
    <t>提升運動訓練成績資訊管理及分析計畫</t>
    <phoneticPr fontId="1" type="noConversion"/>
  </si>
  <si>
    <t>武術隊訓練用地毯</t>
    <phoneticPr fontId="1" type="noConversion"/>
  </si>
  <si>
    <t>田徑隊中長跑訓練質與量之紀錄系統</t>
    <phoneticPr fontId="1" type="noConversion"/>
  </si>
  <si>
    <t>運動技術遠距教學設備</t>
    <phoneticPr fontId="1" type="noConversion"/>
  </si>
  <si>
    <t>身體活動量測量儀與分析系統購置</t>
    <phoneticPr fontId="1" type="noConversion"/>
  </si>
  <si>
    <t>增進適應體育學生動作評量與訓練之能方案</t>
    <phoneticPr fontId="1" type="noConversion"/>
  </si>
  <si>
    <t>運動賽會數位資訊典藏資料庫</t>
    <phoneticPr fontId="1" type="noConversion"/>
  </si>
  <si>
    <t>傷防所</t>
    <phoneticPr fontId="1" type="noConversion"/>
  </si>
  <si>
    <t>競技運動員之身心疲勞與正經十二經絡之平均生物能量的相關</t>
    <phoneticPr fontId="1" type="noConversion"/>
  </si>
  <si>
    <t>可攜式40軌運動神經紀錄與分析系統(多頻腦波儀)</t>
    <phoneticPr fontId="1" type="noConversion"/>
  </si>
  <si>
    <t>補充Viva energy飲料對疲勞指標與運動表現之影響</t>
    <phoneticPr fontId="1" type="noConversion"/>
  </si>
  <si>
    <t>管理實務課程創新教學計畫</t>
    <phoneticPr fontId="1" type="noConversion"/>
  </si>
  <si>
    <t>可分配$</t>
    <phoneticPr fontId="1" type="noConversion"/>
  </si>
  <si>
    <t>已分配$</t>
    <phoneticPr fontId="1" type="noConversion"/>
  </si>
  <si>
    <t>手部壓力感應系統</t>
    <phoneticPr fontId="1" type="noConversion"/>
  </si>
  <si>
    <t>微盤冷光光譜儀</t>
    <phoneticPr fontId="1" type="noConversion"/>
  </si>
  <si>
    <t>高速影像攝影機、補充光源</t>
    <phoneticPr fontId="1" type="noConversion"/>
  </si>
  <si>
    <t>boss系統、線上即時溝通平台</t>
    <phoneticPr fontId="1" type="noConversion"/>
  </si>
  <si>
    <t>hd攝影機、多媒體筆記型電腦mac</t>
    <phoneticPr fontId="1" type="noConversion"/>
  </si>
  <si>
    <t>高速競技訓練暨數位教學計畫</t>
    <phoneticPr fontId="1" type="noConversion"/>
  </si>
  <si>
    <t>運動競技學院虛擬網路訓練平台系統</t>
    <phoneticPr fontId="1" type="noConversion"/>
  </si>
  <si>
    <t>教學設備更新暨新聘教師設備添購計畫、教室外學術走廊增設計畫</t>
    <phoneticPr fontId="1" type="noConversion"/>
  </si>
  <si>
    <t>以輕艇測功儀進行高強度間接訓練對輕艇選手專項運動表現的影響</t>
    <phoneticPr fontId="1" type="noConversion"/>
  </si>
  <si>
    <t>西洋蔘增補隊連續三天高強度運動訓練後血漿抗發炎細胞激素、壓力荷爾蒙之影響</t>
    <phoneticPr fontId="1" type="noConversion"/>
  </si>
  <si>
    <t>技所</t>
    <phoneticPr fontId="1" type="noConversion"/>
  </si>
  <si>
    <t>改善訓練中恢復能力與訓練方式調整</t>
    <phoneticPr fontId="1" type="noConversion"/>
  </si>
  <si>
    <t>創新教學-戶外教育活動：峽谷探險Canyoneering</t>
    <phoneticPr fontId="1" type="noConversion"/>
  </si>
  <si>
    <t>盲人棒球、木球、槌球、艇球</t>
    <phoneticPr fontId="1" type="noConversion"/>
  </si>
  <si>
    <t>生理回饋研究-無線生理回饋器</t>
    <phoneticPr fontId="1" type="noConversion"/>
  </si>
  <si>
    <t>提升實驗研究水準與改善研究設備計畫、改善教學設備提升教學品質計畫</t>
    <phoneticPr fontId="1" type="noConversion"/>
  </si>
  <si>
    <t>十二頻道ssp銀錐點治療器、多功能治療儀、榔頭式雙探頭超音波治療器、單探頭超音波治療器、水療機含水療椅(全身用)</t>
    <phoneticPr fontId="1" type="noConversion"/>
  </si>
  <si>
    <t>Zebris動作分析系統、建立高齡者運動處方計畫</t>
    <phoneticPr fontId="1" type="noConversion"/>
  </si>
  <si>
    <t>Zebris動作分析系統-訊號擷取與分析系統之擴充計畫、肌肉疲勞與恢復監控計畫、人體教學模型購置計畫</t>
    <phoneticPr fontId="1" type="noConversion"/>
  </si>
  <si>
    <t>筆記型電腦、數位相機</t>
    <phoneticPr fontId="1" type="noConversion"/>
  </si>
  <si>
    <t>運動競技訓練暨數位教學計畫</t>
    <phoneticPr fontId="1" type="noConversion"/>
  </si>
  <si>
    <t>擴充更新桌球專業運動教學及訓練桌設備</t>
    <phoneticPr fontId="1" type="noConversion"/>
  </si>
  <si>
    <t>塌塌米</t>
    <phoneticPr fontId="1" type="noConversion"/>
  </si>
  <si>
    <t>射擊隊訓練用槍</t>
    <phoneticPr fontId="1" type="noConversion"/>
  </si>
  <si>
    <t>跆拳道教學訓練視聽器材</t>
    <phoneticPr fontId="1" type="noConversion"/>
  </si>
  <si>
    <t>弓身hoyt、弓臂hoyt、弓身win&amp;win、弓臂win&amp;win、器材放置架、置弓架</t>
    <phoneticPr fontId="1" type="noConversion"/>
  </si>
  <si>
    <t>419.419-1電腦教室硬體廣播教學系統</t>
    <phoneticPr fontId="1" type="noConversion"/>
  </si>
  <si>
    <t>球類運動技術學系教學系統</t>
    <phoneticPr fontId="1" type="noConversion"/>
  </si>
  <si>
    <t>跆拳道電子護具計分組</t>
    <phoneticPr fontId="1" type="noConversion"/>
  </si>
  <si>
    <t>低氧艙空間拓展計劃</t>
    <phoneticPr fontId="1" type="noConversion"/>
  </si>
  <si>
    <t>改善體研所413教室及碩士班420教室</t>
    <phoneticPr fontId="1" type="noConversion"/>
  </si>
  <si>
    <t>推廣輕艇水球運動及教學</t>
    <phoneticPr fontId="1" type="noConversion"/>
  </si>
  <si>
    <t>Aloka ProSound攜帶型超音波掃描儀</t>
    <phoneticPr fontId="1" type="noConversion"/>
  </si>
  <si>
    <t>身心障礙者身體活動訓練與評量</t>
    <phoneticPr fontId="1" type="noConversion"/>
  </si>
  <si>
    <t>藉助運動醫學與訓練生理反應症狀診斷掌控訓練量劑量與提升競技能力</t>
    <phoneticPr fontId="1" type="noConversion"/>
  </si>
  <si>
    <r>
      <t>空氣步槍</t>
    </r>
    <r>
      <rPr>
        <sz val="10"/>
        <color rgb="FF000000"/>
        <rFont val="Times New Roman"/>
        <family val="1"/>
      </rPr>
      <t>5</t>
    </r>
    <r>
      <rPr>
        <sz val="10"/>
        <color rgb="FF000000"/>
        <rFont val="新細明體"/>
        <family val="1"/>
        <charset val="136"/>
        <scheme val="minor"/>
      </rPr>
      <t>支</t>
    </r>
  </si>
  <si>
    <t>人體核心溫度控制器</t>
  </si>
  <si>
    <t>運動訓練之血液生化評估</t>
  </si>
  <si>
    <t>以教學、研究與產業發展為導向建置運動生技科研領域之核心基礎課程</t>
  </si>
  <si>
    <t>運動轉播節目製播人才培訓計畫</t>
  </si>
  <si>
    <t>國際事務專業教室</t>
  </si>
  <si>
    <t>運動心肺功能評估</t>
  </si>
  <si>
    <t>充實運動能力診斷儀器設備</t>
  </si>
  <si>
    <t>身心障礙者動作診斷與訓練分析系統：步態與平衡診斷及其強化訓練之用</t>
  </si>
  <si>
    <t>肌肉組織氧合偵測於整合運動生理教學與研究應用(共同：運科+運保)</t>
    <phoneticPr fontId="1" type="noConversion"/>
  </si>
  <si>
    <t>走繩運動推廣</t>
  </si>
  <si>
    <t>95-101獲配經費</t>
    <phoneticPr fontId="1" type="noConversion"/>
  </si>
  <si>
    <t>系所合一</t>
    <phoneticPr fontId="1" type="noConversion"/>
  </si>
  <si>
    <t>運動保健科學研究所</t>
    <phoneticPr fontId="1" type="noConversion"/>
  </si>
  <si>
    <t>未成立</t>
    <phoneticPr fontId="1" type="noConversion"/>
  </si>
  <si>
    <t>賸餘$</t>
    <phoneticPr fontId="1" type="noConversion"/>
  </si>
  <si>
    <r>
      <t>國立體育大學95-101會計年度各教學單位分配一覽表</t>
    </r>
    <r>
      <rPr>
        <sz val="10"/>
        <color theme="1"/>
        <rFont val="新細明體"/>
        <family val="1"/>
        <charset val="136"/>
        <scheme val="minor"/>
      </rPr>
      <t>(101.5.21制，p.s.體育室非教學單位)</t>
    </r>
    <phoneticPr fontId="1" type="noConversion"/>
  </si>
  <si>
    <t>計算</t>
    <phoneticPr fontId="1" type="noConversion"/>
  </si>
  <si>
    <t>申請900,000　　實支880,000　　　　執行率97.78%</t>
    <phoneticPr fontId="1" type="noConversion"/>
  </si>
  <si>
    <t>申請598,000　實支540,000　　　　　執行率90.3%</t>
    <phoneticPr fontId="1" type="noConversion"/>
  </si>
  <si>
    <t>申請335,255　實支251,000　　　　　執行率74.87%</t>
    <phoneticPr fontId="1" type="noConversion"/>
  </si>
  <si>
    <t>申請195,000　實支192,537　　　　　執行率98.74%</t>
    <phoneticPr fontId="1" type="noConversion"/>
  </si>
  <si>
    <t>申請275,000　 實支0　　執行率0%</t>
    <phoneticPr fontId="1" type="noConversion"/>
  </si>
  <si>
    <t>申請1,100,000　 實支902,500　　　　　執行率82.05%</t>
    <phoneticPr fontId="1" type="noConversion"/>
  </si>
  <si>
    <t>申請205,000　 實支191,890　　　　執行率93.6%</t>
    <phoneticPr fontId="1" type="noConversion"/>
  </si>
  <si>
    <t>申請247,700　 實支223,278　　　　　執行率90.14%</t>
    <phoneticPr fontId="1" type="noConversion"/>
  </si>
  <si>
    <t>申請989,100　 實支923,700　　　　　執行率93.39%</t>
    <phoneticPr fontId="1" type="noConversion"/>
  </si>
  <si>
    <t>申請482,942　 實支482,942　　　　　執行率100%</t>
    <phoneticPr fontId="1" type="noConversion"/>
  </si>
  <si>
    <t>申請520,000　 實支436,000　　　　　執行率83.85%</t>
    <phoneticPr fontId="1" type="noConversion"/>
  </si>
  <si>
    <t>申請216,300　 實支216,300　　　　　執行率100%</t>
    <phoneticPr fontId="1" type="noConversion"/>
  </si>
  <si>
    <t>申請465,000　 實支447,500　　　　　執行率96.4%</t>
    <phoneticPr fontId="1" type="noConversion"/>
  </si>
  <si>
    <t>申請257,200　 實支246,950　　　　　執行率96.01%</t>
    <phoneticPr fontId="1" type="noConversion"/>
  </si>
  <si>
    <t>申請935,000　 實支770,000　　　　　執行率82.35%</t>
    <phoneticPr fontId="1" type="noConversion"/>
  </si>
  <si>
    <t>申請530,000　 實支493,000　　　　　執行率93.02%</t>
    <phoneticPr fontId="1" type="noConversion"/>
  </si>
  <si>
    <t>申請180,000　 實支137,000　　　　　執行率76.11%</t>
    <phoneticPr fontId="1" type="noConversion"/>
  </si>
  <si>
    <t>申請220,000　 實支216,690　　　　　執行率98.5%</t>
    <phoneticPr fontId="1" type="noConversion"/>
  </si>
  <si>
    <t>申請417,476　 實支378,900　　　　　執行率90.76%</t>
    <phoneticPr fontId="1" type="noConversion"/>
  </si>
  <si>
    <t>申請186,000　 實支158,000　　　　　執行率84.95%</t>
    <phoneticPr fontId="1" type="noConversion"/>
  </si>
  <si>
    <t>申請204,000　 實支97,200　　　　　執行率47.65%</t>
    <phoneticPr fontId="1" type="noConversion"/>
  </si>
  <si>
    <t>申請440,000　 實支408,000　　　　　執行率92.73%</t>
    <phoneticPr fontId="1" type="noConversion"/>
  </si>
  <si>
    <t>申請298,600　 實支245,600　　　　　執行率82.25%</t>
    <phoneticPr fontId="1" type="noConversion"/>
  </si>
  <si>
    <t>申請1,115,000　 實支1,020,000　　　　　執行率91.48%</t>
    <phoneticPr fontId="1" type="noConversion"/>
  </si>
  <si>
    <t>申請475,000　 實支440,000　　　　　執行率92.63%</t>
    <phoneticPr fontId="1" type="noConversion"/>
  </si>
  <si>
    <t>申請501,150　 實支466,900　　　　　執行率93.17%</t>
    <phoneticPr fontId="1" type="noConversion"/>
  </si>
  <si>
    <t>申請379,000　 實支379,000　　　　　執行率100%</t>
    <phoneticPr fontId="1" type="noConversion"/>
  </si>
  <si>
    <t>申請160,000　 實支153,000　　　　　執行率95.63%</t>
    <phoneticPr fontId="1" type="noConversion"/>
  </si>
  <si>
    <t>申請200,000　 實支196,575　　　　　執行率98.29%</t>
    <phoneticPr fontId="1" type="noConversion"/>
  </si>
  <si>
    <t>申請420,000　 實支369,000　　　　　執行率87.86%</t>
    <phoneticPr fontId="1" type="noConversion"/>
  </si>
  <si>
    <t>申請332,000　 實支296,000　　　　　執行率89.16%</t>
    <phoneticPr fontId="1" type="noConversion"/>
  </si>
  <si>
    <t>申請1,000,000　 實支905,000　　　　　執行率90.5%</t>
    <phoneticPr fontId="1" type="noConversion"/>
  </si>
  <si>
    <t>申請853,900　 實支760,000　　　　　執行率89.1%</t>
    <phoneticPr fontId="1" type="noConversion"/>
  </si>
  <si>
    <t>申請1,022,924　 實支953,000　　　　　執行率93.16%</t>
    <phoneticPr fontId="1" type="noConversion"/>
  </si>
  <si>
    <t>103年</t>
    <phoneticPr fontId="1" type="noConversion"/>
  </si>
  <si>
    <t>高齡者衰弱症預防：行動力評估與心率變異度分析
(光學步態與體能測量系統+心率錶含紅外線接收器)</t>
    <phoneticPr fontId="1" type="noConversion"/>
  </si>
  <si>
    <t>水上運動課程購置輕艇案(8艘輕艇)</t>
    <phoneticPr fontId="1" type="noConversion"/>
  </si>
  <si>
    <t>以教學、研究與產業發展為導向建置運動科研之核心課程
(高頻高解析度運動評估攝影機)</t>
    <phoneticPr fontId="1" type="noConversion"/>
  </si>
  <si>
    <t>戶外冒險教學安全提升計畫
靜力繩200m(含可調整式安全吊帶)*1
動力繩200m(含可調整式安全吊帶)*1
攀樹用繩組*4
雷射測距望遠鏡*1
輕型走繩架*4
可越過繩結的大滑輪*1
腳踏車*4
GPS*3</t>
    <phoneticPr fontId="1" type="noConversion"/>
  </si>
  <si>
    <t>田徑運動員無氧動力運科檢測
重錘式功率車*2</t>
    <phoneticPr fontId="1" type="noConversion"/>
  </si>
  <si>
    <t>運動訓練之血液評估
自動血液分析儀及離心機*1</t>
    <phoneticPr fontId="1" type="noConversion"/>
  </si>
  <si>
    <t>104年</t>
    <phoneticPr fontId="1" type="noConversion"/>
  </si>
  <si>
    <t>桌球輪椅*5+網球輪椅*5</t>
    <phoneticPr fontId="1" type="noConversion"/>
  </si>
  <si>
    <t>高速攝影機*1+隨身錄影專業攝影機*5</t>
    <phoneticPr fontId="1" type="noConversion"/>
  </si>
  <si>
    <t>四組式中頻向量干擾波治療儀*2</t>
    <phoneticPr fontId="1" type="noConversion"/>
  </si>
  <si>
    <t>24小時血壓計*3+氧氣分析儀感應器*1</t>
    <phoneticPr fontId="1" type="noConversion"/>
  </si>
  <si>
    <t>超低溫冷凍儀*1</t>
    <phoneticPr fontId="1" type="noConversion"/>
  </si>
  <si>
    <t>視訊會議通訊設備、NAS伺服器、   輕便型視訊會議麥克風及攝影機組*1</t>
    <phoneticPr fontId="1" type="noConversion"/>
  </si>
  <si>
    <t>102年</t>
    <phoneticPr fontId="1" type="noConversion"/>
  </si>
  <si>
    <t>多功能學習教室</t>
    <phoneticPr fontId="1" type="noConversion"/>
  </si>
  <si>
    <t>102-103第三期教卓第1階段，121.7僅是"資本門"額度，錢通通識教育部補助款</t>
    <phoneticPr fontId="1" type="noConversion"/>
  </si>
  <si>
    <t>申請350,000　有執行</t>
    <phoneticPr fontId="1" type="noConversion"/>
  </si>
  <si>
    <t>95年(未更新)</t>
    <phoneticPr fontId="1" type="noConversion"/>
  </si>
  <si>
    <t>102年</t>
  </si>
  <si>
    <t>103年</t>
  </si>
  <si>
    <t>104年</t>
  </si>
  <si>
    <t>105年</t>
  </si>
  <si>
    <t>教務處</t>
    <phoneticPr fontId="1" type="noConversion"/>
  </si>
  <si>
    <t>95-105獲配經費</t>
    <phoneticPr fontId="1" type="noConversion"/>
  </si>
  <si>
    <t>-</t>
    <phoneticPr fontId="1" type="noConversion"/>
  </si>
  <si>
    <t>105年</t>
    <phoneticPr fontId="1" type="noConversion"/>
  </si>
  <si>
    <r>
      <t>國立體育大學95-105會計年度各教學單位分配一覽表</t>
    </r>
    <r>
      <rPr>
        <b/>
        <sz val="10"/>
        <color theme="1"/>
        <rFont val="微軟正黑體"/>
        <family val="2"/>
        <charset val="136"/>
      </rPr>
      <t>(105.2.25)</t>
    </r>
    <phoneticPr fontId="1" type="noConversion"/>
  </si>
  <si>
    <t>輕巧型身體組成分析儀</t>
    <phoneticPr fontId="1" type="noConversion"/>
  </si>
  <si>
    <t>制約行為操作儀器示</t>
    <phoneticPr fontId="1" type="noConversion"/>
  </si>
  <si>
    <t>DELSYS肌電和動作觀測分析系統儀器</t>
    <phoneticPr fontId="1" type="noConversion"/>
  </si>
  <si>
    <t>高畫質攝影機*1
數位單眼相機*3
指向式收音麥克風*2
攝影機穩定架*2
攜帶式數位錄音座*2
混音機*1</t>
    <phoneticPr fontId="1" type="noConversion"/>
  </si>
  <si>
    <r>
      <rPr>
        <b/>
        <sz val="10"/>
        <rFont val="新細明體"/>
        <family val="1"/>
        <charset val="136"/>
        <scheme val="minor"/>
      </rPr>
      <t>(1)500000</t>
    </r>
    <r>
      <rPr>
        <sz val="10"/>
        <rFont val="新細明體"/>
        <family val="2"/>
        <charset val="136"/>
        <scheme val="minor"/>
      </rPr>
      <t xml:space="preserve">
肌力檢測系統(包含測力板、操作電腦、分析軟體)
</t>
    </r>
    <r>
      <rPr>
        <b/>
        <sz val="10"/>
        <rFont val="新細明體"/>
        <family val="1"/>
        <charset val="136"/>
        <scheme val="minor"/>
      </rPr>
      <t>(2)390000</t>
    </r>
    <r>
      <rPr>
        <sz val="10"/>
        <rFont val="新細明體"/>
        <family val="2"/>
        <charset val="136"/>
        <scheme val="minor"/>
      </rPr>
      <t xml:space="preserve">
無線光閘量測系統(包含4組光閘感應器、電子遙控器)</t>
    </r>
    <phoneticPr fontId="1" type="noConversion"/>
  </si>
  <si>
    <t>教務處</t>
    <phoneticPr fontId="1" type="noConversion"/>
  </si>
  <si>
    <t>新媒體多M/E置作導播系統</t>
    <phoneticPr fontId="1" type="noConversion"/>
  </si>
  <si>
    <r>
      <rPr>
        <b/>
        <sz val="10"/>
        <rFont val="新細明體"/>
        <family val="1"/>
        <charset val="136"/>
        <scheme val="minor"/>
      </rPr>
      <t>(1)990000-60000</t>
    </r>
    <r>
      <rPr>
        <sz val="10"/>
        <rFont val="新細明體"/>
        <family val="2"/>
        <charset val="136"/>
        <scheme val="minor"/>
      </rPr>
      <t xml:space="preserve">
攝錄影機*4  導播機*1
攝影機三角架*4  硬碟錄放影機*2
數位混音機*1  機架式監聽喇叭*1
複合式電纜100米*3  32吋液晶電視機*2   無線領夾式麥克風*3 
50吋液晶電視*1 無線對講系統*1
</t>
    </r>
    <r>
      <rPr>
        <b/>
        <sz val="10"/>
        <rFont val="新細明體"/>
        <family val="1"/>
        <charset val="136"/>
        <scheme val="minor"/>
      </rPr>
      <t>(2)310000</t>
    </r>
    <r>
      <rPr>
        <sz val="10"/>
        <rFont val="新細明體"/>
        <family val="2"/>
        <charset val="136"/>
        <scheme val="minor"/>
      </rPr>
      <t xml:space="preserve">
電腦腕表*10  專業板運動攝影機*10
直升機空拍相機(初階)*2
直升機空拍相機(高階)*2
汽化雙口爐*4  萬用燒烤暖爐*1
輕量四人帳篷*4
高海拔羽絨睡袋*5
低彈性繩*1  動力繩*1
</t>
    </r>
    <phoneticPr fontId="1" type="noConversion"/>
  </si>
  <si>
    <t>106年</t>
    <phoneticPr fontId="1" type="noConversion"/>
  </si>
  <si>
    <t>106年</t>
    <phoneticPr fontId="1" type="noConversion"/>
  </si>
  <si>
    <t xml:space="preserve">1.氧氣濃度調整訓練儀器(430000)
2.精準身體組成分析儀(670000)
</t>
    <phoneticPr fontId="1" type="noConversion"/>
  </si>
  <si>
    <t>1.無線電機電內建加速規感應器(2台)166000
2.天使三輪車(3台)(120000)</t>
    <phoneticPr fontId="1" type="noConversion"/>
  </si>
  <si>
    <t>1.4K等級空拍機(130000)</t>
    <phoneticPr fontId="1" type="noConversion"/>
  </si>
  <si>
    <t xml:space="preserve">1.科學化運動傷害因子分析之教學、學術研究與實務應用可攜帶式高速攝影訊號處理系統(950000)
2.動態平衡與肌力測量系統(190000)
</t>
    <phoneticPr fontId="1" type="noConversion"/>
  </si>
  <si>
    <t>1.Garmin全能進階雙星定位導航儀(計)
2.HillegergTARP 20 UL 輕量抗撕裂天幕外帳(計)
3.Hillegerg NALLO 4 GT 輕量日人帳篷(計)
4.BIG AGNES登山四人帳(計)
5.Coleman氣候達人一房一帳(計)
6.Snow Peak LOUNGE客廳帳(計)
7.Logos快速組立基地帳(防災帳)(計)
8.OZPIG萬用暖爐(計)
●
廣播級HD攝錄影系統(含HD鏡頭)(計)
攝影機三腳架(計)</t>
    <phoneticPr fontId="1" type="noConversion"/>
  </si>
  <si>
    <t>競技與教練科學研究所</t>
    <phoneticPr fontId="1" type="noConversion"/>
  </si>
  <si>
    <t>陸上</t>
    <phoneticPr fontId="1" type="noConversion"/>
  </si>
  <si>
    <t>技擊系</t>
    <phoneticPr fontId="1" type="noConversion"/>
  </si>
  <si>
    <t>陸上系</t>
    <phoneticPr fontId="1" type="noConversion"/>
  </si>
  <si>
    <t>運科所</t>
    <phoneticPr fontId="1" type="noConversion"/>
  </si>
  <si>
    <t>104年</t>
    <phoneticPr fontId="1" type="noConversion"/>
  </si>
  <si>
    <t>106年</t>
    <phoneticPr fontId="1" type="noConversion"/>
  </si>
  <si>
    <t>103年</t>
    <phoneticPr fontId="1" type="noConversion"/>
  </si>
  <si>
    <t>105年</t>
    <phoneticPr fontId="1" type="noConversion"/>
  </si>
  <si>
    <t>適體系</t>
    <phoneticPr fontId="1" type="noConversion"/>
  </si>
  <si>
    <t>存放地點</t>
    <phoneticPr fontId="1" type="noConversion"/>
  </si>
  <si>
    <t>存放地點</t>
    <phoneticPr fontId="1" type="noConversion"/>
  </si>
  <si>
    <t xml:space="preserve">照片
</t>
    <phoneticPr fontId="1" type="noConversion"/>
  </si>
  <si>
    <t xml:space="preserve">照片
</t>
    <phoneticPr fontId="1" type="noConversion"/>
  </si>
  <si>
    <t>簡述使用情形與達成效益/目標</t>
    <phoneticPr fontId="1" type="noConversion"/>
  </si>
  <si>
    <t>簡述使用情形與達成效益/目標</t>
    <phoneticPr fontId="1" type="noConversion"/>
  </si>
  <si>
    <t>簡述使用情形與達成效益/目標</t>
    <phoneticPr fontId="1" type="noConversion"/>
  </si>
  <si>
    <t>簡述使用情形與達成效益/目標</t>
    <phoneticPr fontId="1" type="noConversion"/>
  </si>
  <si>
    <t>107年</t>
    <phoneticPr fontId="1" type="noConversion"/>
  </si>
  <si>
    <t>107年(高教深耕)</t>
    <phoneticPr fontId="1" type="noConversion"/>
  </si>
  <si>
    <t>圖書館</t>
    <phoneticPr fontId="1" type="noConversion"/>
  </si>
  <si>
    <t>1.校園冒險越野定向運動(660000)
2.登山安全改善計畫GORE-TEX ALL EWATHER 風雨衣(可在冰雪環境使用)94,400
3.海洋運動遊憩放置架與教具(129,500)</t>
    <phoneticPr fontId="1" type="noConversion"/>
  </si>
  <si>
    <t>1.GymAware爆發力測量監控系統(126000)</t>
    <phoneticPr fontId="1" type="noConversion"/>
  </si>
  <si>
    <t>1.無線肌電訊號擷取分析系統(613000)
2.水域運動攝氧偵測器(256,000)</t>
    <phoneticPr fontId="1" type="noConversion"/>
  </si>
  <si>
    <t xml:space="preserve">
3.中高齡族群專用運動器材設備建置計畫(46萬)
</t>
    <phoneticPr fontId="1" type="noConversion"/>
  </si>
  <si>
    <t>1.創新教材設備(1,026,000 )</t>
    <phoneticPr fontId="1" type="noConversion"/>
  </si>
  <si>
    <t>筆電(72,204 )</t>
    <phoneticPr fontId="1" type="noConversion"/>
  </si>
  <si>
    <t xml:space="preserve">
2.健康活力城相關設備(840,000 )
3.防護室空調(730,000 )
4.低跨式腳踏車測力器Monark 928E(162,000)</t>
    <phoneticPr fontId="1" type="noConversion"/>
  </si>
  <si>
    <t>1.建立中高齡者運動健康促進課程研究中心(2,940,000 )</t>
    <phoneticPr fontId="1" type="noConversion"/>
  </si>
  <si>
    <t>創業育成團隊創新教材(190,861 )</t>
    <phoneticPr fontId="1" type="noConversion"/>
  </si>
  <si>
    <t>1.體能檢測人才計畫(840,000 )</t>
    <phoneticPr fontId="1" type="noConversion"/>
  </si>
  <si>
    <t>研發處</t>
    <phoneticPr fontId="1" type="noConversion"/>
  </si>
  <si>
    <t>行政306國際交流教室430000</t>
    <phoneticPr fontId="1" type="noConversion"/>
  </si>
  <si>
    <t>圖書館</t>
    <phoneticPr fontId="1" type="noConversion"/>
  </si>
  <si>
    <t>107年</t>
    <phoneticPr fontId="1" type="noConversion"/>
  </si>
  <si>
    <t>體院</t>
    <phoneticPr fontId="1" type="noConversion"/>
  </si>
  <si>
    <t>資訊中心</t>
    <phoneticPr fontId="1" type="noConversion"/>
  </si>
  <si>
    <t>競技學院</t>
    <phoneticPr fontId="1" type="noConversion"/>
  </si>
  <si>
    <t>共教</t>
    <phoneticPr fontId="1" type="noConversion"/>
  </si>
  <si>
    <t>研發處</t>
    <phoneticPr fontId="1" type="noConversion"/>
  </si>
  <si>
    <t>教務處</t>
    <phoneticPr fontId="1" type="noConversion"/>
  </si>
  <si>
    <t>108年</t>
    <phoneticPr fontId="1" type="noConversion"/>
  </si>
  <si>
    <t>109年</t>
    <phoneticPr fontId="1" type="noConversion"/>
  </si>
  <si>
    <t>110年</t>
    <phoneticPr fontId="1" type="noConversion"/>
  </si>
  <si>
    <t>運動課程視訊教學之攝影機(23,100)、血流阻斷訓練系統2組(364,632)、線上同步課程，採購電視機供教學及活動用(46,935)</t>
    <phoneticPr fontId="1" type="noConversion"/>
  </si>
  <si>
    <t>1.競技自由車測力計(530,000)、
2.運動訓練強度分析與監控等教學研究用葡萄糖/乳酸分析儀(670,000)、
3.運動員動作技術分析及運科檢測評估(1,988,000)</t>
    <phoneticPr fontId="1" type="noConversion"/>
  </si>
  <si>
    <t>球類</t>
    <phoneticPr fontId="1" type="noConversion"/>
  </si>
  <si>
    <t>1.弧形無動力跑步機(108,220)
2.棒球隊訓練檢測用爆發力監控系統(98,000)</t>
    <phoneticPr fontId="1" type="noConversion"/>
  </si>
  <si>
    <t>空氣步槍5支</t>
  </si>
  <si>
    <r>
      <rPr>
        <b/>
        <sz val="10"/>
        <color theme="1"/>
        <rFont val="微軟正黑體"/>
        <family val="2"/>
        <charset val="136"/>
      </rPr>
      <t>(1)500000</t>
    </r>
    <r>
      <rPr>
        <sz val="10"/>
        <color theme="1"/>
        <rFont val="微軟正黑體"/>
        <family val="2"/>
        <charset val="136"/>
      </rPr>
      <t xml:space="preserve">
肌力檢測系統(包含測力板、操作電腦、分析軟體)
</t>
    </r>
    <r>
      <rPr>
        <b/>
        <sz val="10"/>
        <color theme="1"/>
        <rFont val="微軟正黑體"/>
        <family val="2"/>
        <charset val="136"/>
      </rPr>
      <t>(2)390000</t>
    </r>
    <r>
      <rPr>
        <sz val="10"/>
        <color theme="1"/>
        <rFont val="微軟正黑體"/>
        <family val="2"/>
        <charset val="136"/>
      </rPr>
      <t xml:space="preserve">
無線光閘量測系統(包含4組光閘感應器、電子遙控器)</t>
    </r>
    <phoneticPr fontId="1" type="noConversion"/>
  </si>
  <si>
    <r>
      <rPr>
        <b/>
        <sz val="10"/>
        <color theme="1"/>
        <rFont val="微軟正黑體"/>
        <family val="2"/>
        <charset val="136"/>
      </rPr>
      <t>(1)990000-60000</t>
    </r>
    <r>
      <rPr>
        <sz val="10"/>
        <color theme="1"/>
        <rFont val="微軟正黑體"/>
        <family val="2"/>
        <charset val="136"/>
      </rPr>
      <t xml:space="preserve">
攝錄影機*4  導播機*1
攝影機三角架*4  硬碟錄放影機*2
數位混音機*1  機架式監聽喇叭*1
複合式電纜100米*3  32吋液晶電視機*2   無線領夾式麥克風*3 
50吋液晶電視*1 無線對講系統*1
</t>
    </r>
    <r>
      <rPr>
        <b/>
        <sz val="10"/>
        <color theme="1"/>
        <rFont val="微軟正黑體"/>
        <family val="2"/>
        <charset val="136"/>
      </rPr>
      <t>(2)310000</t>
    </r>
    <r>
      <rPr>
        <sz val="10"/>
        <color theme="1"/>
        <rFont val="微軟正黑體"/>
        <family val="2"/>
        <charset val="136"/>
      </rPr>
      <t xml:space="preserve">
電腦腕表*10  專業板運動攝影機*10
直升機空拍相機(初階)*2
直升機空拍相機(高階)*2
汽化雙口爐*4  萬用燒烤暖爐*1
輕量四人帳篷*4
高海拔羽絨睡袋*5
低彈性繩*1  動力繩*1
</t>
    </r>
    <phoneticPr fontId="1" type="noConversion"/>
  </si>
  <si>
    <t>1.因應防疫遠距教學,購置筆電(137,380)
2.提供學生學習用數位設備(18,900)</t>
    <phoneticPr fontId="1" type="noConversion"/>
  </si>
  <si>
    <t>運動心肺功能測定儀(1,188,000)</t>
    <phoneticPr fontId="1" type="noConversion"/>
  </si>
  <si>
    <t>升師生研究能量、提高論文品質，採購PQDT電子論文供師生研究教學用</t>
    <phoneticPr fontId="1" type="noConversion"/>
  </si>
  <si>
    <t>1.新媒體影音製作與賽事轉播器材(585,900)
2.管理學院]新媒體影音製作與賽事轉播器材(相機等)(276,000)</t>
    <phoneticPr fontId="1" type="noConversion"/>
  </si>
  <si>
    <t>教務處</t>
    <phoneticPr fontId="1" type="noConversion"/>
  </si>
  <si>
    <t>研發處</t>
    <phoneticPr fontId="1" type="noConversion"/>
  </si>
  <si>
    <t>圖書館</t>
    <phoneticPr fontId="1" type="noConversion"/>
  </si>
  <si>
    <t>競技</t>
    <phoneticPr fontId="1" type="noConversion"/>
  </si>
  <si>
    <t>教練所</t>
    <phoneticPr fontId="1" type="noConversion"/>
  </si>
  <si>
    <t>1.戶外課程所需防風雨衣褲(97,110)
2.課程教學用麥克風及支架(16,000)
3.課程教學用麥克風及支架(11,000)
4.運動傳播課教學所需LED聚光燈組(99,750)</t>
    <phoneticPr fontId="1" type="noConversion"/>
  </si>
  <si>
    <t>1.高齡者體適能檢測相關設備－爆發力監控測定系統(92,000)
2.高齡者體適能檢測相關設備－身體組成分析儀(296,500)
3.高齡者體適能檢測相關設備(182,451)
4.高齡者體適能檢測相關設備(136,549)
5.桌上型電腦(含主機,顯示器)影音編輯及成果展示用(25,246)</t>
    <phoneticPr fontId="1" type="noConversion"/>
  </si>
  <si>
    <t>體院</t>
    <phoneticPr fontId="1" type="noConversion"/>
  </si>
  <si>
    <t>1.提供肢體障礙學生運動及復健用途三輪車(99,500)
2.購買電腦全自動乒乓球發球機及專用三腳架供學生練習用(61,799)
3.購買數位雷射液晶投影機以提升教學環境品質(29,656)</t>
    <phoneticPr fontId="1" type="noConversion"/>
  </si>
  <si>
    <t>1.為提升學生學習環境並改善教學品質，汰換科技304及305教室數位多功能講桌(96,000)
2.六軸測力板(490,000)
3.肌肉收縮狀況分析儀(790,500)</t>
    <phoneticPr fontId="1" type="noConversion"/>
  </si>
  <si>
    <t>1.研究及運動診斷訓練用高頻率震動儀(390,000)
2.購買研究用運動超音波平台(468,000)</t>
    <phoneticPr fontId="1" type="noConversion"/>
  </si>
  <si>
    <t>1.田徑隊專業訓練用跑步機及飛輪健身車(765,500)
2.田徑隊添購掌上型血中乳酸測定器進行訓練及疲勞監控用(98,000)
3.田俓擲部訓練用槓片(50,000)</t>
    <phoneticPr fontId="1" type="noConversion"/>
  </si>
  <si>
    <t>行動化校務系統</t>
    <phoneticPr fontId="1" type="noConversion"/>
  </si>
  <si>
    <t>競技學院</t>
    <phoneticPr fontId="1" type="noConversion"/>
  </si>
  <si>
    <t>購置影像播放器材以提升選手訓練效益並教學研究用</t>
    <phoneticPr fontId="1" type="noConversion"/>
  </si>
  <si>
    <t>資訊中心</t>
    <phoneticPr fontId="1" type="noConversion"/>
  </si>
  <si>
    <t>資訊中心</t>
    <phoneticPr fontId="1" type="noConversion"/>
  </si>
  <si>
    <t>1.教務處-翻轉教室(962,340-162000-430000=370340 )
2.教務處-OSCE教室(901,424 )
3.教務處-剪接認證中心(1,465,000 )</t>
    <phoneticPr fontId="1" type="noConversion"/>
  </si>
  <si>
    <t>1.Trigno IM Sensor(150000)
2.平衡訓練測定儀(465000)
3.紅外線鷹式攝影機鏡面(207123)</t>
    <phoneticPr fontId="1" type="noConversion"/>
  </si>
  <si>
    <t>1.智慧型活動量監測器套組、Actilife軟體(500,000)
2.智慧型活動量監測器套組、Actilife軟體(35,000)</t>
    <phoneticPr fontId="1" type="noConversion"/>
  </si>
  <si>
    <t>教練所</t>
    <phoneticPr fontId="1" type="noConversion"/>
  </si>
  <si>
    <t>運科所</t>
    <phoneticPr fontId="1" type="noConversion"/>
  </si>
  <si>
    <t>體研所</t>
    <phoneticPr fontId="1" type="noConversion"/>
  </si>
  <si>
    <t>107年(高教深耕)</t>
    <phoneticPr fontId="1" type="noConversion"/>
  </si>
  <si>
    <t>108年(高教深耕)</t>
    <phoneticPr fontId="1" type="noConversion"/>
  </si>
  <si>
    <t>109年(高教深耕)</t>
    <phoneticPr fontId="1" type="noConversion"/>
  </si>
  <si>
    <t>國際所</t>
    <phoneticPr fontId="1" type="noConversion"/>
  </si>
  <si>
    <t>師培</t>
    <phoneticPr fontId="1" type="noConversion"/>
  </si>
  <si>
    <t>運動媒體文創(292,410 )</t>
    <phoneticPr fontId="1" type="noConversion"/>
  </si>
  <si>
    <t>1.學生資訊應用能力-廣播節目相關系統儀器(497500)
2.無線肌電內健陀螺儀感應器(83000)</t>
    <phoneticPr fontId="1" type="noConversion"/>
  </si>
  <si>
    <t>110年(高教深耕)</t>
    <phoneticPr fontId="1" type="noConversion"/>
  </si>
  <si>
    <t>111年(高教深耕)</t>
    <phoneticPr fontId="1" type="noConversion"/>
  </si>
  <si>
    <t>103-111獲配經費</t>
    <phoneticPr fontId="1" type="noConversion"/>
  </si>
  <si>
    <t>111年</t>
    <phoneticPr fontId="1" type="noConversion"/>
  </si>
  <si>
    <t>LiveAmp無線腦波系統</t>
    <phoneticPr fontId="1" type="noConversion"/>
  </si>
  <si>
    <t>1.Witty分段計時系統與擴充組件
2.運動表現測量分析系統</t>
    <phoneticPr fontId="1" type="noConversion"/>
  </si>
  <si>
    <t>1.高空作業繩
2.輕型三人帳篷</t>
    <phoneticPr fontId="1" type="noConversion"/>
  </si>
  <si>
    <t>1.空拍機
2.媒體剪輯電腦主機</t>
    <phoneticPr fontId="1" type="noConversion"/>
  </si>
  <si>
    <t>1.有氧訓練設備一批(2,000,000)
2.多功能訓練機
3.多功能訓練機配件
4.無油式空氣壓縮季
5.額稅</t>
    <phoneticPr fontId="1" type="noConversion"/>
  </si>
  <si>
    <t>1.無線電機電內建加速規感應器(2台)166000
2.天使三輪車(3台)(120000)</t>
    <phoneticPr fontId="1" type="noConversion"/>
  </si>
  <si>
    <t>1.增設室內網球館空調工程費用(1,633,434)
2.增設室內網球館空調工程費用(108,176)
3.教學訓練用分段計時系統(78,861)</t>
    <phoneticPr fontId="1" type="noConversion"/>
  </si>
  <si>
    <t>112年(高教深耕)</t>
    <phoneticPr fontId="1" type="noConversion"/>
  </si>
  <si>
    <t>112年</t>
    <phoneticPr fontId="1" type="noConversion"/>
  </si>
  <si>
    <t>提升教學資源設備－數位智能教室建置與整合－86吋觸控電子白板、顯示器及配線整合</t>
    <phoneticPr fontId="1" type="noConversion"/>
  </si>
  <si>
    <t>113年(高教深耕)</t>
    <phoneticPr fontId="1" type="noConversion"/>
  </si>
  <si>
    <r>
      <t xml:space="preserve">國立體育大學103-114會計年度
各教學單位分配一覽表 </t>
    </r>
    <r>
      <rPr>
        <b/>
        <sz val="10"/>
        <color theme="1"/>
        <rFont val="微軟正黑體"/>
        <family val="2"/>
        <charset val="136"/>
      </rPr>
      <t>(115.01.29)</t>
    </r>
    <phoneticPr fontId="1" type="noConversion"/>
  </si>
  <si>
    <t>114年(高教深耕)</t>
    <phoneticPr fontId="1" type="noConversion"/>
  </si>
  <si>
    <t>113年</t>
    <phoneticPr fontId="1" type="noConversion"/>
  </si>
  <si>
    <t>114年</t>
    <phoneticPr fontId="1" type="noConversion"/>
  </si>
  <si>
    <t>1.提升教學資源設備－數位智能教室建置與整合－86吋觸控電子白板、顯示器及配線整合(2,148,000)
2.教學大樓教室吸音工程(工程660,000+設計監造145,000)</t>
    <phoneticPr fontId="1" type="noConversion"/>
  </si>
  <si>
    <t xml:space="preserve">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</si>
</sst>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_);[Red]\(#,##0\)"/>
    <numFmt numFmtId="177" formatCode="#,##0_ "/>
    <numFmt numFmtId="178" formatCode="_-* #,##0_-;\-* #,##0_-;_-* &quot;-&quot;??_-;_-@_-"/>
  </numFmts>
  <fonts count="34" x14ac:knownFonts="1">
    <font>
      <sz val="12"/>
      <color theme="1"/>
      <name val="新細明體"/>
      <family val="2"/>
      <charset val="136"/>
      <scheme val="minor"/>
    </font>
    <font>
      <sz val="9"/>
      <name val="新細明體"/>
      <family val="2"/>
      <charset val="136"/>
      <scheme val="minor"/>
    </font>
    <font>
      <sz val="10"/>
      <color rgb="FF000000"/>
      <name val="新細明體"/>
      <family val="1"/>
      <charset val="136"/>
      <scheme val="minor"/>
    </font>
    <font>
      <sz val="10"/>
      <color rgb="FF000000"/>
      <name val="Times New Roman"/>
      <family val="1"/>
    </font>
    <font>
      <sz val="10"/>
      <color theme="1"/>
      <name val="新細明體"/>
      <family val="1"/>
      <charset val="136"/>
      <scheme val="minor"/>
    </font>
    <font>
      <sz val="10"/>
      <color theme="1"/>
      <name val="新細明體"/>
      <family val="2"/>
      <charset val="136"/>
      <scheme val="minor"/>
    </font>
    <font>
      <sz val="10"/>
      <color rgb="FFFF0000"/>
      <name val="新細明體"/>
      <family val="2"/>
      <charset val="136"/>
      <scheme val="minor"/>
    </font>
    <font>
      <sz val="10"/>
      <color rgb="FFFF0000"/>
      <name val="新細明體"/>
      <family val="1"/>
      <charset val="136"/>
      <scheme val="minor"/>
    </font>
    <font>
      <sz val="10"/>
      <name val="新細明體"/>
      <family val="2"/>
      <charset val="136"/>
      <scheme val="minor"/>
    </font>
    <font>
      <sz val="10"/>
      <name val="新細明體"/>
      <family val="1"/>
      <charset val="136"/>
      <scheme val="minor"/>
    </font>
    <font>
      <sz val="20"/>
      <color theme="1"/>
      <name val="新細明體"/>
      <family val="2"/>
      <charset val="136"/>
      <scheme val="minor"/>
    </font>
    <font>
      <sz val="20"/>
      <color theme="1"/>
      <name val="新細明體"/>
      <family val="1"/>
      <charset val="136"/>
      <scheme val="minor"/>
    </font>
    <font>
      <sz val="12"/>
      <color theme="1"/>
      <name val="新細明體"/>
      <family val="2"/>
      <charset val="136"/>
      <scheme val="minor"/>
    </font>
    <font>
      <sz val="10"/>
      <color theme="1"/>
      <name val="微軟正黑體"/>
      <family val="2"/>
      <charset val="136"/>
    </font>
    <font>
      <b/>
      <sz val="10"/>
      <color theme="1"/>
      <name val="微軟正黑體"/>
      <family val="2"/>
      <charset val="136"/>
    </font>
    <font>
      <b/>
      <sz val="10"/>
      <name val="新細明體"/>
      <family val="1"/>
      <charset val="136"/>
      <scheme val="minor"/>
    </font>
    <font>
      <sz val="10"/>
      <name val="微軟正黑體"/>
      <family val="2"/>
      <charset val="136"/>
    </font>
    <font>
      <sz val="10"/>
      <color rgb="FFFF0000"/>
      <name val="微軟正黑體"/>
      <family val="2"/>
      <charset val="136"/>
    </font>
    <font>
      <b/>
      <sz val="20"/>
      <color theme="1"/>
      <name val="微軟正黑體"/>
      <family val="2"/>
      <charset val="136"/>
    </font>
    <font>
      <b/>
      <sz val="12"/>
      <color rgb="FFFF0000"/>
      <name val="新細明體"/>
      <family val="1"/>
      <charset val="136"/>
      <scheme val="minor"/>
    </font>
    <font>
      <b/>
      <sz val="12"/>
      <color theme="1"/>
      <name val="新細明體"/>
      <family val="1"/>
      <charset val="136"/>
      <scheme val="minor"/>
    </font>
    <font>
      <b/>
      <sz val="14"/>
      <color rgb="FF0000FF"/>
      <name val="新細明體"/>
      <family val="1"/>
      <charset val="136"/>
      <scheme val="minor"/>
    </font>
    <font>
      <sz val="16"/>
      <color theme="1"/>
      <name val="微軟正黑體"/>
      <family val="2"/>
      <charset val="136"/>
    </font>
    <font>
      <sz val="14"/>
      <color theme="1"/>
      <name val="微軟正黑體"/>
      <family val="2"/>
      <charset val="136"/>
    </font>
    <font>
      <strike/>
      <sz val="10"/>
      <color theme="1"/>
      <name val="微軟正黑體"/>
      <family val="2"/>
      <charset val="136"/>
    </font>
    <font>
      <sz val="16"/>
      <name val="微軟正黑體"/>
      <family val="2"/>
      <charset val="136"/>
    </font>
    <font>
      <sz val="14"/>
      <name val="微軟正黑體"/>
      <family val="2"/>
      <charset val="136"/>
    </font>
    <font>
      <b/>
      <sz val="14"/>
      <color theme="0" tint="-4.9989318521683403E-2"/>
      <name val="微軟正黑體"/>
      <family val="2"/>
      <charset val="136"/>
    </font>
    <font>
      <b/>
      <sz val="14"/>
      <color theme="1"/>
      <name val="微軟正黑體"/>
      <family val="2"/>
      <charset val="136"/>
    </font>
    <font>
      <b/>
      <sz val="14"/>
      <name val="微軟正黑體"/>
      <family val="2"/>
      <charset val="136"/>
    </font>
    <font>
      <b/>
      <sz val="18"/>
      <name val="微軟正黑體"/>
      <family val="2"/>
      <charset val="136"/>
    </font>
    <font>
      <b/>
      <sz val="18"/>
      <color theme="1"/>
      <name val="微軟正黑體"/>
      <family val="2"/>
      <charset val="136"/>
    </font>
    <font>
      <sz val="12"/>
      <color theme="1"/>
      <name val="微軟正黑體"/>
      <family val="2"/>
      <charset val="136"/>
    </font>
    <font>
      <sz val="12"/>
      <name val="微軟正黑體"/>
      <family val="2"/>
      <charset val="136"/>
    </font>
  </fonts>
  <fills count="17">
    <fill>
      <patternFill patternType="none"/>
    </fill>
    <fill>
      <patternFill patternType="gray125"/>
    </fill>
    <fill>
      <patternFill patternType="solid">
        <fgColor theme="9"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4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43" fontId="12" fillId="0" borderId="0" applyFont="0" applyFill="0" applyBorder="0" applyAlignment="0" applyProtection="0">
      <alignment vertical="center"/>
    </xf>
  </cellStyleXfs>
  <cellXfs count="348">
    <xf numFmtId="0" fontId="0" fillId="0" borderId="0" xfId="0">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8" fillId="0" borderId="0" xfId="0" applyFont="1" applyFill="1" applyAlignment="1">
      <alignment vertical="center" wrapText="1"/>
    </xf>
    <xf numFmtId="176" fontId="5" fillId="0" borderId="0" xfId="0" applyNumberFormat="1" applyFont="1" applyFill="1" applyAlignment="1">
      <alignment vertical="center" wrapText="1"/>
    </xf>
    <xf numFmtId="0" fontId="7" fillId="0" borderId="0" xfId="0" applyFont="1" applyFill="1" applyAlignment="1">
      <alignment vertical="center" wrapText="1"/>
    </xf>
    <xf numFmtId="0" fontId="8" fillId="0" borderId="2" xfId="0" applyFont="1" applyFill="1" applyBorder="1" applyAlignment="1">
      <alignment vertical="center" wrapText="1"/>
    </xf>
    <xf numFmtId="0" fontId="5" fillId="0" borderId="2" xfId="0" applyFont="1" applyFill="1" applyBorder="1" applyAlignment="1">
      <alignment vertical="center" wrapText="1"/>
    </xf>
    <xf numFmtId="176" fontId="5" fillId="0" borderId="2" xfId="0" applyNumberFormat="1" applyFont="1" applyFill="1" applyBorder="1" applyAlignment="1">
      <alignment vertical="center" wrapText="1"/>
    </xf>
    <xf numFmtId="176" fontId="6" fillId="4" borderId="2" xfId="0" applyNumberFormat="1" applyFont="1" applyFill="1" applyBorder="1" applyAlignment="1">
      <alignment vertical="center" wrapText="1"/>
    </xf>
    <xf numFmtId="176" fontId="7" fillId="4" borderId="2" xfId="0" applyNumberFormat="1" applyFont="1" applyFill="1" applyBorder="1" applyAlignment="1">
      <alignment vertical="center" wrapText="1"/>
    </xf>
    <xf numFmtId="0" fontId="9" fillId="0" borderId="2" xfId="0" applyFont="1" applyFill="1" applyBorder="1" applyAlignment="1">
      <alignment vertical="center" wrapText="1"/>
    </xf>
    <xf numFmtId="176" fontId="6" fillId="0" borderId="2" xfId="0" applyNumberFormat="1" applyFont="1" applyFill="1" applyBorder="1" applyAlignment="1">
      <alignment vertical="center" wrapText="1"/>
    </xf>
    <xf numFmtId="176" fontId="8" fillId="0" borderId="2" xfId="0" applyNumberFormat="1" applyFont="1" applyFill="1" applyBorder="1" applyAlignment="1">
      <alignment vertical="center" wrapText="1"/>
    </xf>
    <xf numFmtId="176" fontId="6" fillId="3" borderId="2" xfId="0" applyNumberFormat="1" applyFont="1" applyFill="1" applyBorder="1" applyAlignment="1">
      <alignment vertical="center" wrapText="1"/>
    </xf>
    <xf numFmtId="176" fontId="7" fillId="3" borderId="2" xfId="0" applyNumberFormat="1" applyFont="1" applyFill="1" applyBorder="1" applyAlignment="1">
      <alignment vertical="center" wrapText="1"/>
    </xf>
    <xf numFmtId="0" fontId="2" fillId="0" borderId="2" xfId="0" applyFont="1" applyBorder="1" applyAlignment="1">
      <alignment vertical="center" wrapText="1"/>
    </xf>
    <xf numFmtId="0" fontId="4" fillId="0" borderId="2" xfId="0" applyFont="1" applyBorder="1" applyAlignment="1">
      <alignment vertical="center" wrapText="1"/>
    </xf>
    <xf numFmtId="0" fontId="6" fillId="3" borderId="2" xfId="0" applyFont="1" applyFill="1" applyBorder="1" applyAlignment="1">
      <alignment vertical="center" wrapText="1"/>
    </xf>
    <xf numFmtId="176" fontId="9" fillId="0" borderId="2" xfId="0" applyNumberFormat="1" applyFont="1" applyFill="1" applyBorder="1" applyAlignment="1">
      <alignment horizontal="right" vertical="center" wrapText="1"/>
    </xf>
    <xf numFmtId="176" fontId="6" fillId="2" borderId="2" xfId="0" applyNumberFormat="1" applyFont="1" applyFill="1" applyBorder="1" applyAlignment="1">
      <alignment vertical="center" wrapText="1"/>
    </xf>
    <xf numFmtId="176" fontId="7" fillId="2" borderId="2" xfId="0" applyNumberFormat="1" applyFont="1" applyFill="1" applyBorder="1" applyAlignment="1">
      <alignment vertical="center" wrapText="1"/>
    </xf>
    <xf numFmtId="0" fontId="6" fillId="2" borderId="2" xfId="0" applyFont="1" applyFill="1" applyBorder="1" applyAlignment="1">
      <alignment vertical="center" wrapText="1"/>
    </xf>
    <xf numFmtId="176" fontId="7" fillId="0" borderId="2" xfId="0" applyNumberFormat="1" applyFont="1" applyFill="1" applyBorder="1" applyAlignment="1">
      <alignment horizontal="left" vertical="center" wrapText="1"/>
    </xf>
    <xf numFmtId="176" fontId="6" fillId="5" borderId="2" xfId="0" applyNumberFormat="1" applyFont="1" applyFill="1" applyBorder="1" applyAlignment="1">
      <alignment vertical="center" wrapText="1"/>
    </xf>
    <xf numFmtId="176" fontId="7" fillId="5" borderId="2" xfId="0" applyNumberFormat="1" applyFont="1" applyFill="1" applyBorder="1" applyAlignment="1">
      <alignment vertical="center" wrapText="1"/>
    </xf>
    <xf numFmtId="176" fontId="6" fillId="6" borderId="2" xfId="0" applyNumberFormat="1" applyFont="1" applyFill="1" applyBorder="1" applyAlignment="1">
      <alignment vertical="center" wrapText="1"/>
    </xf>
    <xf numFmtId="176" fontId="7" fillId="6" borderId="2" xfId="0" applyNumberFormat="1" applyFont="1" applyFill="1" applyBorder="1" applyAlignment="1">
      <alignment vertical="center" wrapText="1"/>
    </xf>
    <xf numFmtId="176" fontId="7" fillId="0" borderId="2" xfId="0" applyNumberFormat="1" applyFont="1" applyFill="1" applyBorder="1" applyAlignment="1">
      <alignment vertical="center" wrapText="1"/>
    </xf>
    <xf numFmtId="177" fontId="8" fillId="0" borderId="2" xfId="0" applyNumberFormat="1" applyFont="1" applyFill="1" applyBorder="1" applyAlignment="1">
      <alignment vertical="center" wrapText="1"/>
    </xf>
    <xf numFmtId="177" fontId="9" fillId="0" borderId="2" xfId="0" applyNumberFormat="1" applyFont="1" applyFill="1" applyBorder="1" applyAlignment="1">
      <alignment vertical="center" wrapText="1"/>
    </xf>
    <xf numFmtId="0" fontId="16" fillId="0" borderId="2" xfId="0" applyFont="1" applyFill="1" applyBorder="1" applyAlignment="1">
      <alignment vertical="center" wrapText="1"/>
    </xf>
    <xf numFmtId="0" fontId="13" fillId="0" borderId="0" xfId="0" applyFont="1" applyFill="1" applyAlignment="1">
      <alignment vertical="center" wrapText="1"/>
    </xf>
    <xf numFmtId="0" fontId="17" fillId="0" borderId="0" xfId="0" applyFont="1" applyFill="1" applyAlignment="1">
      <alignment vertical="center" wrapText="1"/>
    </xf>
    <xf numFmtId="0" fontId="16" fillId="0" borderId="0" xfId="0" applyFont="1" applyFill="1" applyAlignment="1">
      <alignment vertical="center" wrapText="1"/>
    </xf>
    <xf numFmtId="176" fontId="13" fillId="0" borderId="0" xfId="0" applyNumberFormat="1" applyFont="1" applyFill="1" applyAlignment="1">
      <alignment vertical="center" wrapText="1"/>
    </xf>
    <xf numFmtId="0" fontId="13" fillId="0" borderId="0" xfId="0" applyFont="1" applyFill="1" applyAlignment="1">
      <alignment horizontal="center" vertical="center" wrapText="1"/>
    </xf>
    <xf numFmtId="0" fontId="16" fillId="7" borderId="4" xfId="0" applyFont="1" applyFill="1" applyBorder="1" applyAlignment="1">
      <alignment horizontal="center" vertical="center" wrapText="1"/>
    </xf>
    <xf numFmtId="0" fontId="16" fillId="0" borderId="15" xfId="0" applyFont="1" applyFill="1" applyBorder="1" applyAlignment="1">
      <alignment vertical="center" wrapText="1"/>
    </xf>
    <xf numFmtId="0" fontId="13" fillId="0" borderId="15" xfId="0" applyFont="1" applyFill="1" applyBorder="1" applyAlignment="1">
      <alignment vertical="center" wrapText="1"/>
    </xf>
    <xf numFmtId="176" fontId="13" fillId="0" borderId="15" xfId="0" applyNumberFormat="1" applyFont="1" applyFill="1" applyBorder="1" applyAlignment="1">
      <alignment vertical="center" wrapText="1"/>
    </xf>
    <xf numFmtId="0" fontId="13" fillId="0" borderId="16" xfId="0" applyFont="1" applyFill="1" applyBorder="1" applyAlignment="1">
      <alignment horizontal="center" vertical="center" wrapText="1"/>
    </xf>
    <xf numFmtId="178" fontId="16" fillId="0" borderId="2" xfId="1" applyNumberFormat="1" applyFont="1" applyFill="1" applyBorder="1" applyAlignment="1">
      <alignment vertical="center" wrapText="1"/>
    </xf>
    <xf numFmtId="178" fontId="13" fillId="0" borderId="2" xfId="1" applyNumberFormat="1" applyFont="1" applyFill="1" applyBorder="1" applyAlignment="1">
      <alignment vertical="center" wrapText="1"/>
    </xf>
    <xf numFmtId="178" fontId="13" fillId="0" borderId="13" xfId="1" applyNumberFormat="1" applyFont="1" applyFill="1" applyBorder="1" applyAlignment="1">
      <alignment horizontal="center" vertical="center" wrapText="1"/>
    </xf>
    <xf numFmtId="178" fontId="13" fillId="0" borderId="0" xfId="1" applyNumberFormat="1" applyFont="1" applyFill="1" applyAlignment="1">
      <alignment vertical="center" wrapText="1"/>
    </xf>
    <xf numFmtId="178" fontId="16" fillId="0" borderId="10" xfId="1" applyNumberFormat="1" applyFont="1" applyFill="1" applyBorder="1" applyAlignment="1">
      <alignment vertical="center" wrapText="1"/>
    </xf>
    <xf numFmtId="178" fontId="17" fillId="0" borderId="0" xfId="1" applyNumberFormat="1" applyFont="1" applyFill="1" applyAlignment="1">
      <alignment vertical="center" wrapText="1"/>
    </xf>
    <xf numFmtId="0" fontId="16" fillId="8" borderId="6"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8" xfId="0" applyFont="1" applyFill="1" applyBorder="1" applyAlignment="1">
      <alignment vertical="center" wrapText="1"/>
    </xf>
    <xf numFmtId="0" fontId="13" fillId="0" borderId="21" xfId="0" applyFont="1" applyFill="1" applyBorder="1" applyAlignment="1">
      <alignment vertical="center" wrapText="1"/>
    </xf>
    <xf numFmtId="176" fontId="13" fillId="0" borderId="17" xfId="0" applyNumberFormat="1" applyFont="1" applyFill="1" applyBorder="1" applyAlignment="1">
      <alignment vertical="center" wrapText="1"/>
    </xf>
    <xf numFmtId="176" fontId="13" fillId="0" borderId="3" xfId="0" applyNumberFormat="1" applyFont="1" applyFill="1" applyBorder="1" applyAlignment="1">
      <alignment vertical="center" wrapText="1"/>
    </xf>
    <xf numFmtId="0" fontId="16" fillId="8" borderId="22" xfId="0" applyFont="1" applyFill="1" applyBorder="1" applyAlignment="1">
      <alignment horizontal="center" vertical="center" wrapText="1"/>
    </xf>
    <xf numFmtId="0" fontId="16" fillId="8" borderId="24"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4" xfId="0" applyFont="1" applyFill="1" applyBorder="1" applyAlignment="1">
      <alignment horizontal="center" vertical="center" wrapText="1"/>
    </xf>
    <xf numFmtId="176" fontId="13" fillId="5" borderId="18" xfId="0" applyNumberFormat="1" applyFont="1" applyFill="1" applyBorder="1" applyAlignment="1">
      <alignment vertical="center" wrapText="1"/>
    </xf>
    <xf numFmtId="176" fontId="13" fillId="5" borderId="23" xfId="0" applyNumberFormat="1" applyFont="1" applyFill="1" applyBorder="1" applyAlignment="1">
      <alignment vertical="center" wrapText="1"/>
    </xf>
    <xf numFmtId="176" fontId="13" fillId="5" borderId="10" xfId="0" applyNumberFormat="1" applyFont="1" applyFill="1" applyBorder="1" applyAlignment="1">
      <alignment vertical="center" wrapText="1"/>
    </xf>
    <xf numFmtId="178" fontId="13" fillId="0" borderId="10" xfId="1" applyNumberFormat="1" applyFont="1" applyFill="1" applyBorder="1" applyAlignment="1">
      <alignment vertical="center" wrapText="1"/>
    </xf>
    <xf numFmtId="178" fontId="13" fillId="0" borderId="11" xfId="1" applyNumberFormat="1" applyFont="1" applyFill="1" applyBorder="1" applyAlignment="1">
      <alignment horizontal="center" vertical="center" wrapText="1"/>
    </xf>
    <xf numFmtId="176" fontId="13" fillId="5" borderId="19" xfId="0" applyNumberFormat="1" applyFont="1" applyFill="1" applyBorder="1" applyAlignment="1">
      <alignment vertical="center" wrapText="1"/>
    </xf>
    <xf numFmtId="176" fontId="13" fillId="5" borderId="7" xfId="0" applyNumberFormat="1" applyFont="1" applyFill="1" applyBorder="1" applyAlignment="1">
      <alignment vertical="center" wrapText="1"/>
    </xf>
    <xf numFmtId="176" fontId="13" fillId="5" borderId="2" xfId="0" applyNumberFormat="1" applyFont="1" applyFill="1" applyBorder="1" applyAlignment="1">
      <alignment vertical="center" wrapText="1"/>
    </xf>
    <xf numFmtId="176" fontId="13" fillId="5" borderId="20" xfId="0" applyNumberFormat="1" applyFont="1" applyFill="1" applyBorder="1" applyAlignment="1">
      <alignment vertical="center" wrapText="1"/>
    </xf>
    <xf numFmtId="176" fontId="13" fillId="5" borderId="25" xfId="0" applyNumberFormat="1" applyFont="1" applyFill="1" applyBorder="1" applyAlignment="1">
      <alignment vertical="center" wrapText="1"/>
    </xf>
    <xf numFmtId="176" fontId="13" fillId="5" borderId="15" xfId="0" applyNumberFormat="1" applyFont="1" applyFill="1" applyBorder="1" applyAlignment="1">
      <alignment vertical="center" wrapText="1"/>
    </xf>
    <xf numFmtId="178" fontId="13" fillId="0" borderId="15" xfId="1" applyNumberFormat="1" applyFont="1" applyFill="1" applyBorder="1" applyAlignment="1">
      <alignment vertical="center" wrapText="1"/>
    </xf>
    <xf numFmtId="178" fontId="13" fillId="0" borderId="16" xfId="1" applyNumberFormat="1" applyFont="1" applyFill="1" applyBorder="1" applyAlignment="1">
      <alignment horizontal="center" vertical="center" wrapText="1"/>
    </xf>
    <xf numFmtId="176" fontId="13" fillId="6" borderId="18" xfId="0" applyNumberFormat="1" applyFont="1" applyFill="1" applyBorder="1" applyAlignment="1">
      <alignment vertical="center" wrapText="1"/>
    </xf>
    <xf numFmtId="176" fontId="13" fillId="6" borderId="23" xfId="0" applyNumberFormat="1" applyFont="1" applyFill="1" applyBorder="1" applyAlignment="1">
      <alignment vertical="center" wrapText="1"/>
    </xf>
    <xf numFmtId="176" fontId="13" fillId="6" borderId="10" xfId="0" applyNumberFormat="1" applyFont="1" applyFill="1" applyBorder="1" applyAlignment="1">
      <alignment vertical="center" wrapText="1"/>
    </xf>
    <xf numFmtId="176" fontId="13" fillId="6" borderId="19" xfId="0" applyNumberFormat="1" applyFont="1" applyFill="1" applyBorder="1" applyAlignment="1">
      <alignment vertical="center" wrapText="1"/>
    </xf>
    <xf numFmtId="176" fontId="13" fillId="6" borderId="7" xfId="0" applyNumberFormat="1" applyFont="1" applyFill="1" applyBorder="1" applyAlignment="1">
      <alignment vertical="center" wrapText="1"/>
    </xf>
    <xf numFmtId="176" fontId="13" fillId="6" borderId="2" xfId="0" applyNumberFormat="1" applyFont="1" applyFill="1" applyBorder="1" applyAlignment="1">
      <alignment vertical="center" wrapText="1"/>
    </xf>
    <xf numFmtId="176" fontId="13" fillId="6" borderId="20" xfId="0" applyNumberFormat="1" applyFont="1" applyFill="1" applyBorder="1" applyAlignment="1">
      <alignment vertical="center" wrapText="1"/>
    </xf>
    <xf numFmtId="176" fontId="13" fillId="6" borderId="25" xfId="0" applyNumberFormat="1" applyFont="1" applyFill="1" applyBorder="1" applyAlignment="1">
      <alignment vertical="center" wrapText="1"/>
    </xf>
    <xf numFmtId="176" fontId="13" fillId="6" borderId="15" xfId="0" applyNumberFormat="1" applyFont="1" applyFill="1" applyBorder="1" applyAlignment="1">
      <alignment vertical="center" wrapText="1"/>
    </xf>
    <xf numFmtId="176" fontId="13" fillId="3" borderId="18" xfId="0" applyNumberFormat="1" applyFont="1" applyFill="1" applyBorder="1" applyAlignment="1">
      <alignment vertical="center" wrapText="1"/>
    </xf>
    <xf numFmtId="176" fontId="13" fillId="3" borderId="23" xfId="0" applyNumberFormat="1" applyFont="1" applyFill="1" applyBorder="1" applyAlignment="1">
      <alignment vertical="center" wrapText="1"/>
    </xf>
    <xf numFmtId="176" fontId="13" fillId="3" borderId="10" xfId="0" applyNumberFormat="1" applyFont="1" applyFill="1" applyBorder="1" applyAlignment="1">
      <alignment vertical="center" wrapText="1"/>
    </xf>
    <xf numFmtId="176" fontId="13" fillId="3" borderId="19" xfId="0" applyNumberFormat="1" applyFont="1" applyFill="1" applyBorder="1" applyAlignment="1">
      <alignment vertical="center" wrapText="1"/>
    </xf>
    <xf numFmtId="176" fontId="13" fillId="3" borderId="7" xfId="0" applyNumberFormat="1" applyFont="1" applyFill="1" applyBorder="1" applyAlignment="1">
      <alignment vertical="center" wrapText="1"/>
    </xf>
    <xf numFmtId="176" fontId="13" fillId="3" borderId="2" xfId="0" applyNumberFormat="1" applyFont="1" applyFill="1" applyBorder="1" applyAlignment="1">
      <alignment vertical="center" wrapText="1"/>
    </xf>
    <xf numFmtId="176" fontId="13" fillId="3" borderId="20" xfId="0" applyNumberFormat="1" applyFont="1" applyFill="1" applyBorder="1" applyAlignment="1">
      <alignment vertical="center" wrapText="1"/>
    </xf>
    <xf numFmtId="176" fontId="13" fillId="3" borderId="25" xfId="0" applyNumberFormat="1" applyFont="1" applyFill="1" applyBorder="1" applyAlignment="1">
      <alignment vertical="center" wrapText="1"/>
    </xf>
    <xf numFmtId="0" fontId="13" fillId="3" borderId="15" xfId="0" applyFont="1" applyFill="1" applyBorder="1" applyAlignment="1">
      <alignment vertical="center" wrapText="1"/>
    </xf>
    <xf numFmtId="176" fontId="13" fillId="3" borderId="15" xfId="0" applyNumberFormat="1" applyFont="1" applyFill="1" applyBorder="1" applyAlignment="1">
      <alignment vertical="center" wrapText="1"/>
    </xf>
    <xf numFmtId="176" fontId="13" fillId="2" borderId="18" xfId="0" applyNumberFormat="1" applyFont="1" applyFill="1" applyBorder="1" applyAlignment="1">
      <alignment vertical="center" wrapText="1"/>
    </xf>
    <xf numFmtId="176" fontId="13" fillId="2" borderId="23" xfId="0" applyNumberFormat="1" applyFont="1" applyFill="1" applyBorder="1" applyAlignment="1">
      <alignment vertical="center" wrapText="1"/>
    </xf>
    <xf numFmtId="176" fontId="13" fillId="2" borderId="10" xfId="0" applyNumberFormat="1" applyFont="1" applyFill="1" applyBorder="1" applyAlignment="1">
      <alignment vertical="center" wrapText="1"/>
    </xf>
    <xf numFmtId="176" fontId="13" fillId="2" borderId="20" xfId="0" applyNumberFormat="1" applyFont="1" applyFill="1" applyBorder="1" applyAlignment="1">
      <alignment vertical="center" wrapText="1"/>
    </xf>
    <xf numFmtId="0" fontId="13" fillId="2" borderId="25" xfId="0" applyFont="1" applyFill="1" applyBorder="1" applyAlignment="1">
      <alignment vertical="center" wrapText="1"/>
    </xf>
    <xf numFmtId="0" fontId="13" fillId="2" borderId="15" xfId="0" applyFont="1" applyFill="1" applyBorder="1" applyAlignment="1">
      <alignment vertical="center" wrapText="1"/>
    </xf>
    <xf numFmtId="176" fontId="13" fillId="2" borderId="15" xfId="0" applyNumberFormat="1" applyFont="1" applyFill="1" applyBorder="1" applyAlignment="1">
      <alignment vertical="center" wrapText="1"/>
    </xf>
    <xf numFmtId="176" fontId="13" fillId="4" borderId="18" xfId="0" applyNumberFormat="1" applyFont="1" applyFill="1" applyBorder="1" applyAlignment="1">
      <alignment vertical="center" wrapText="1"/>
    </xf>
    <xf numFmtId="176" fontId="13" fillId="4" borderId="23" xfId="0" applyNumberFormat="1" applyFont="1" applyFill="1" applyBorder="1" applyAlignment="1">
      <alignment vertical="center" wrapText="1"/>
    </xf>
    <xf numFmtId="176" fontId="13" fillId="4" borderId="10" xfId="0" applyNumberFormat="1" applyFont="1" applyFill="1" applyBorder="1" applyAlignment="1">
      <alignment vertical="center" wrapText="1"/>
    </xf>
    <xf numFmtId="176" fontId="13" fillId="4" borderId="20" xfId="0" applyNumberFormat="1" applyFont="1" applyFill="1" applyBorder="1" applyAlignment="1">
      <alignment vertical="center" wrapText="1"/>
    </xf>
    <xf numFmtId="176" fontId="13" fillId="4" borderId="25" xfId="0" applyNumberFormat="1" applyFont="1" applyFill="1" applyBorder="1" applyAlignment="1">
      <alignment vertical="center" wrapText="1"/>
    </xf>
    <xf numFmtId="176" fontId="13" fillId="4" borderId="15" xfId="0" applyNumberFormat="1" applyFont="1" applyFill="1" applyBorder="1" applyAlignment="1">
      <alignment vertical="center" wrapText="1"/>
    </xf>
    <xf numFmtId="176" fontId="13" fillId="4" borderId="27" xfId="0" applyNumberFormat="1" applyFont="1" applyFill="1" applyBorder="1" applyAlignment="1">
      <alignment vertical="center" wrapText="1"/>
    </xf>
    <xf numFmtId="176" fontId="13" fillId="4" borderId="28" xfId="0" applyNumberFormat="1" applyFont="1" applyFill="1" applyBorder="1" applyAlignment="1">
      <alignment vertical="center" wrapText="1"/>
    </xf>
    <xf numFmtId="176" fontId="13" fillId="4" borderId="4" xfId="0" applyNumberFormat="1" applyFont="1" applyFill="1" applyBorder="1" applyAlignment="1">
      <alignment vertical="center" wrapText="1"/>
    </xf>
    <xf numFmtId="178" fontId="13" fillId="0" borderId="4" xfId="1" applyNumberFormat="1" applyFont="1" applyFill="1" applyBorder="1" applyAlignment="1">
      <alignment vertical="center" wrapText="1"/>
    </xf>
    <xf numFmtId="178" fontId="13" fillId="0" borderId="4" xfId="1" applyNumberFormat="1" applyFont="1" applyFill="1" applyBorder="1" applyAlignment="1">
      <alignment horizontal="center" vertical="center" wrapText="1"/>
    </xf>
    <xf numFmtId="177" fontId="8" fillId="0" borderId="13" xfId="0" applyNumberFormat="1" applyFont="1" applyFill="1" applyBorder="1" applyAlignment="1">
      <alignment vertical="center" wrapText="1"/>
    </xf>
    <xf numFmtId="178" fontId="13" fillId="0" borderId="0" xfId="0" applyNumberFormat="1" applyFont="1" applyFill="1" applyAlignment="1">
      <alignment horizontal="center" vertical="center" wrapText="1"/>
    </xf>
    <xf numFmtId="176" fontId="13" fillId="0" borderId="3" xfId="0" applyNumberFormat="1" applyFont="1" applyFill="1" applyBorder="1" applyAlignment="1">
      <alignment horizontal="center" vertical="center" wrapText="1"/>
    </xf>
    <xf numFmtId="0" fontId="17" fillId="0" borderId="0" xfId="0" applyFont="1" applyFill="1" applyAlignment="1">
      <alignment horizontal="center" vertical="center" wrapText="1"/>
    </xf>
    <xf numFmtId="178" fontId="17" fillId="0" borderId="0" xfId="1" applyNumberFormat="1" applyFont="1" applyFill="1" applyAlignment="1">
      <alignment horizontal="center" vertical="center" wrapText="1"/>
    </xf>
    <xf numFmtId="178" fontId="13" fillId="0" borderId="0" xfId="1" applyNumberFormat="1" applyFont="1" applyFill="1" applyAlignment="1">
      <alignment horizontal="center" vertical="center" wrapText="1"/>
    </xf>
    <xf numFmtId="178" fontId="6" fillId="0" borderId="2" xfId="1" applyNumberFormat="1" applyFont="1" applyFill="1" applyBorder="1" applyAlignment="1">
      <alignment vertical="center" wrapText="1"/>
    </xf>
    <xf numFmtId="0" fontId="6" fillId="0" borderId="2" xfId="0" applyFont="1" applyFill="1" applyBorder="1" applyAlignment="1">
      <alignment vertical="center" wrapText="1"/>
    </xf>
    <xf numFmtId="177" fontId="9" fillId="0" borderId="29" xfId="0" applyNumberFormat="1" applyFont="1" applyFill="1" applyBorder="1" applyAlignment="1">
      <alignment vertical="center" wrapText="1"/>
    </xf>
    <xf numFmtId="177" fontId="8" fillId="0" borderId="29" xfId="0" applyNumberFormat="1" applyFont="1" applyFill="1" applyBorder="1" applyAlignment="1">
      <alignment vertical="center" wrapText="1"/>
    </xf>
    <xf numFmtId="0" fontId="0" fillId="0" borderId="0" xfId="0" applyAlignment="1">
      <alignment horizontal="center" vertical="center"/>
    </xf>
    <xf numFmtId="177" fontId="8" fillId="0" borderId="10"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0" fillId="0" borderId="2" xfId="0" applyBorder="1">
      <alignment vertical="center"/>
    </xf>
    <xf numFmtId="0" fontId="0" fillId="0" borderId="7" xfId="0" applyBorder="1">
      <alignment vertical="center"/>
    </xf>
    <xf numFmtId="0" fontId="0" fillId="0" borderId="13" xfId="0" applyBorder="1">
      <alignment vertical="center"/>
    </xf>
    <xf numFmtId="0" fontId="0" fillId="0" borderId="30" xfId="0" applyBorder="1">
      <alignment vertical="center"/>
    </xf>
    <xf numFmtId="177" fontId="9" fillId="0" borderId="2" xfId="0" applyNumberFormat="1" applyFont="1" applyFill="1" applyBorder="1" applyAlignment="1">
      <alignment horizontal="left" vertical="center" wrapText="1"/>
    </xf>
    <xf numFmtId="178" fontId="6" fillId="0" borderId="2" xfId="1" applyNumberFormat="1" applyFont="1" applyFill="1" applyBorder="1" applyAlignment="1">
      <alignment horizontal="center" vertical="center" wrapText="1"/>
    </xf>
    <xf numFmtId="0" fontId="19" fillId="7" borderId="2" xfId="0" applyFont="1" applyFill="1" applyBorder="1" applyAlignment="1">
      <alignment horizontal="center" vertical="center" wrapText="1"/>
    </xf>
    <xf numFmtId="177" fontId="19" fillId="7" borderId="2" xfId="0" applyNumberFormat="1" applyFont="1" applyFill="1" applyBorder="1" applyAlignment="1">
      <alignment horizontal="center" vertical="center" wrapText="1"/>
    </xf>
    <xf numFmtId="0" fontId="20" fillId="7"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7" xfId="0" applyFont="1" applyFill="1" applyBorder="1" applyAlignment="1">
      <alignment horizontal="center" vertical="center" wrapText="1"/>
    </xf>
    <xf numFmtId="177" fontId="8" fillId="0" borderId="31" xfId="0" applyNumberFormat="1" applyFont="1" applyFill="1" applyBorder="1" applyAlignment="1">
      <alignment vertical="center" wrapText="1"/>
    </xf>
    <xf numFmtId="0" fontId="16" fillId="8" borderId="2" xfId="0" applyFont="1" applyFill="1" applyBorder="1" applyAlignment="1">
      <alignment horizontal="center" vertical="center" wrapText="1"/>
    </xf>
    <xf numFmtId="178" fontId="13" fillId="0" borderId="2" xfId="1" applyNumberFormat="1" applyFont="1" applyFill="1" applyBorder="1" applyAlignment="1">
      <alignment horizontal="center" vertical="center" wrapText="1"/>
    </xf>
    <xf numFmtId="0" fontId="16" fillId="6" borderId="2" xfId="0" applyFont="1" applyFill="1" applyBorder="1" applyAlignment="1">
      <alignment horizontal="center" vertical="center" wrapText="1"/>
    </xf>
    <xf numFmtId="178" fontId="13" fillId="0" borderId="10" xfId="1" applyNumberFormat="1" applyFont="1" applyFill="1" applyBorder="1" applyAlignment="1">
      <alignment horizontal="center" vertical="center" wrapText="1"/>
    </xf>
    <xf numFmtId="0" fontId="16" fillId="8" borderId="15" xfId="0" applyFont="1" applyFill="1" applyBorder="1" applyAlignment="1">
      <alignment horizontal="center" vertical="center" wrapText="1"/>
    </xf>
    <xf numFmtId="178" fontId="13" fillId="0" borderId="15" xfId="1" applyNumberFormat="1"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10" xfId="0" applyFont="1" applyFill="1" applyBorder="1" applyAlignment="1">
      <alignment vertical="center" wrapText="1"/>
    </xf>
    <xf numFmtId="178" fontId="16" fillId="0" borderId="15" xfId="1" applyNumberFormat="1" applyFont="1" applyFill="1" applyBorder="1" applyAlignment="1">
      <alignment vertical="center" wrapText="1"/>
    </xf>
    <xf numFmtId="176" fontId="13" fillId="9" borderId="2" xfId="0" applyNumberFormat="1" applyFont="1" applyFill="1" applyBorder="1" applyAlignment="1">
      <alignment vertical="center" wrapText="1"/>
    </xf>
    <xf numFmtId="176" fontId="13" fillId="9" borderId="15" xfId="0" applyNumberFormat="1" applyFont="1" applyFill="1" applyBorder="1" applyAlignment="1">
      <alignment vertical="center" wrapText="1"/>
    </xf>
    <xf numFmtId="0" fontId="16" fillId="6" borderId="10" xfId="0" applyFont="1" applyFill="1" applyBorder="1" applyAlignment="1">
      <alignment horizontal="center" vertical="center" wrapText="1"/>
    </xf>
    <xf numFmtId="176" fontId="13" fillId="9" borderId="10" xfId="0" applyNumberFormat="1" applyFont="1" applyFill="1" applyBorder="1" applyAlignment="1">
      <alignment vertical="center" wrapText="1"/>
    </xf>
    <xf numFmtId="0" fontId="16" fillId="6" borderId="1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7" fillId="0" borderId="0" xfId="0" applyFont="1" applyFill="1" applyBorder="1" applyAlignment="1">
      <alignment vertical="center" wrapText="1"/>
    </xf>
    <xf numFmtId="0" fontId="13" fillId="0" borderId="0" xfId="0" applyFont="1" applyFill="1" applyBorder="1" applyAlignment="1">
      <alignment vertical="center" wrapText="1"/>
    </xf>
    <xf numFmtId="176" fontId="13" fillId="0" borderId="2" xfId="0" applyNumberFormat="1" applyFont="1" applyFill="1" applyBorder="1" applyAlignment="1">
      <alignment vertical="center" wrapText="1"/>
    </xf>
    <xf numFmtId="177" fontId="13" fillId="0" borderId="2" xfId="0" applyNumberFormat="1" applyFont="1" applyFill="1" applyBorder="1" applyAlignment="1">
      <alignment vertical="center" wrapText="1"/>
    </xf>
    <xf numFmtId="177" fontId="13" fillId="0" borderId="2" xfId="0" applyNumberFormat="1" applyFont="1" applyFill="1" applyBorder="1" applyAlignment="1">
      <alignment horizontal="left" vertical="center" wrapText="1"/>
    </xf>
    <xf numFmtId="0" fontId="16" fillId="0" borderId="0" xfId="0" applyFont="1" applyFill="1" applyBorder="1" applyAlignment="1">
      <alignment vertical="center" wrapText="1"/>
    </xf>
    <xf numFmtId="0" fontId="26" fillId="0" borderId="0" xfId="0" applyFont="1" applyFill="1" applyBorder="1" applyAlignment="1">
      <alignment vertical="center" wrapText="1"/>
    </xf>
    <xf numFmtId="177" fontId="16" fillId="0" borderId="0" xfId="0" applyNumberFormat="1" applyFont="1" applyFill="1" applyBorder="1" applyAlignment="1">
      <alignment vertical="center" wrapText="1"/>
    </xf>
    <xf numFmtId="177" fontId="16" fillId="0" borderId="0" xfId="0" applyNumberFormat="1" applyFont="1" applyFill="1" applyBorder="1" applyAlignment="1">
      <alignment horizontal="left" vertical="center" wrapText="1"/>
    </xf>
    <xf numFmtId="176" fontId="13" fillId="0" borderId="0" xfId="0" applyNumberFormat="1" applyFont="1" applyFill="1" applyBorder="1" applyAlignment="1">
      <alignment vertical="center" wrapText="1"/>
    </xf>
    <xf numFmtId="0" fontId="25" fillId="0" borderId="0" xfId="0" applyFont="1" applyFill="1" applyBorder="1" applyAlignment="1">
      <alignment vertical="center" wrapText="1"/>
    </xf>
    <xf numFmtId="0" fontId="27" fillId="10" borderId="9" xfId="0" applyFont="1" applyFill="1" applyBorder="1" applyAlignment="1">
      <alignment horizontal="center" vertical="center" wrapText="1"/>
    </xf>
    <xf numFmtId="0" fontId="27" fillId="10" borderId="10" xfId="0" applyFont="1" applyFill="1" applyBorder="1" applyAlignment="1">
      <alignment horizontal="center" vertical="center" wrapText="1"/>
    </xf>
    <xf numFmtId="176" fontId="27" fillId="10" borderId="10" xfId="0" applyNumberFormat="1" applyFont="1" applyFill="1" applyBorder="1" applyAlignment="1">
      <alignment horizontal="center" vertical="center" wrapText="1"/>
    </xf>
    <xf numFmtId="177" fontId="27" fillId="10" borderId="10" xfId="0"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176" fontId="13" fillId="11" borderId="2" xfId="0" applyNumberFormat="1" applyFont="1" applyFill="1" applyBorder="1" applyAlignment="1">
      <alignment vertical="center" wrapText="1"/>
    </xf>
    <xf numFmtId="0" fontId="13" fillId="11" borderId="2" xfId="0" applyFont="1" applyFill="1" applyBorder="1" applyAlignment="1">
      <alignment vertical="center" wrapText="1"/>
    </xf>
    <xf numFmtId="177" fontId="13" fillId="11" borderId="2" xfId="0" applyNumberFormat="1" applyFont="1" applyFill="1" applyBorder="1" applyAlignment="1">
      <alignment vertical="center" wrapText="1"/>
    </xf>
    <xf numFmtId="177" fontId="13" fillId="11" borderId="2" xfId="0" applyNumberFormat="1" applyFont="1" applyFill="1" applyBorder="1" applyAlignment="1">
      <alignment horizontal="left" vertical="center" wrapText="1"/>
    </xf>
    <xf numFmtId="176" fontId="24" fillId="11" borderId="2" xfId="0" applyNumberFormat="1" applyFont="1" applyFill="1" applyBorder="1" applyAlignment="1">
      <alignment vertical="center" wrapText="1"/>
    </xf>
    <xf numFmtId="176" fontId="13" fillId="12" borderId="2" xfId="0" applyNumberFormat="1" applyFont="1" applyFill="1" applyBorder="1" applyAlignment="1">
      <alignment vertical="center" wrapText="1"/>
    </xf>
    <xf numFmtId="0" fontId="13" fillId="12" borderId="2" xfId="0" applyFont="1" applyFill="1" applyBorder="1" applyAlignment="1">
      <alignment vertical="center" wrapText="1"/>
    </xf>
    <xf numFmtId="177" fontId="13" fillId="12" borderId="2" xfId="0" applyNumberFormat="1" applyFont="1" applyFill="1" applyBorder="1" applyAlignment="1">
      <alignment vertical="center" wrapText="1"/>
    </xf>
    <xf numFmtId="177" fontId="13" fillId="12" borderId="2" xfId="0" applyNumberFormat="1" applyFont="1" applyFill="1" applyBorder="1" applyAlignment="1">
      <alignment horizontal="left" vertical="center" wrapText="1"/>
    </xf>
    <xf numFmtId="176" fontId="24" fillId="12" borderId="2" xfId="0" applyNumberFormat="1" applyFont="1" applyFill="1" applyBorder="1" applyAlignment="1">
      <alignment vertical="center" wrapText="1"/>
    </xf>
    <xf numFmtId="176" fontId="13" fillId="11" borderId="2" xfId="0" applyNumberFormat="1" applyFont="1" applyFill="1" applyBorder="1" applyAlignment="1">
      <alignment horizontal="left" vertical="center" wrapText="1"/>
    </xf>
    <xf numFmtId="176" fontId="13" fillId="12" borderId="2" xfId="0" applyNumberFormat="1" applyFont="1" applyFill="1" applyBorder="1" applyAlignment="1">
      <alignment horizontal="right" vertical="center" wrapText="1"/>
    </xf>
    <xf numFmtId="0" fontId="16" fillId="12" borderId="2" xfId="0" applyFont="1" applyFill="1" applyBorder="1" applyAlignment="1">
      <alignment vertical="center" wrapText="1"/>
    </xf>
    <xf numFmtId="0" fontId="16" fillId="11" borderId="2" xfId="0" applyFont="1" applyFill="1" applyBorder="1" applyAlignment="1">
      <alignment vertical="center" wrapText="1"/>
    </xf>
    <xf numFmtId="177" fontId="28" fillId="12" borderId="2" xfId="0" applyNumberFormat="1" applyFont="1" applyFill="1" applyBorder="1" applyAlignment="1">
      <alignment vertical="center" wrapText="1"/>
    </xf>
    <xf numFmtId="177" fontId="28" fillId="12" borderId="2" xfId="0" applyNumberFormat="1" applyFont="1" applyFill="1" applyBorder="1" applyAlignment="1">
      <alignment horizontal="left" vertical="center" wrapText="1"/>
    </xf>
    <xf numFmtId="177" fontId="28" fillId="12" borderId="2" xfId="0" applyNumberFormat="1" applyFont="1" applyFill="1" applyBorder="1" applyAlignment="1">
      <alignment horizontal="right" vertical="center" wrapText="1"/>
    </xf>
    <xf numFmtId="177" fontId="28" fillId="11" borderId="2" xfId="0" applyNumberFormat="1" applyFont="1" applyFill="1" applyBorder="1" applyAlignment="1">
      <alignment vertical="center" wrapText="1"/>
    </xf>
    <xf numFmtId="0" fontId="30" fillId="0" borderId="5" xfId="0" applyFont="1" applyFill="1" applyBorder="1" applyAlignment="1">
      <alignment vertical="center" wrapText="1"/>
    </xf>
    <xf numFmtId="176" fontId="30" fillId="0" borderId="5" xfId="0" applyNumberFormat="1" applyFont="1" applyFill="1" applyBorder="1" applyAlignment="1">
      <alignment vertical="center" wrapText="1"/>
    </xf>
    <xf numFmtId="177" fontId="30" fillId="0" borderId="5" xfId="0" applyNumberFormat="1" applyFont="1" applyFill="1" applyBorder="1" applyAlignment="1">
      <alignment vertical="center" wrapText="1"/>
    </xf>
    <xf numFmtId="178" fontId="30" fillId="0" borderId="5" xfId="0" applyNumberFormat="1" applyFont="1" applyFill="1" applyBorder="1" applyAlignment="1">
      <alignment vertical="center" wrapText="1"/>
    </xf>
    <xf numFmtId="0" fontId="30" fillId="0" borderId="2" xfId="0" applyFont="1" applyFill="1" applyBorder="1" applyAlignment="1">
      <alignment vertical="center" wrapText="1"/>
    </xf>
    <xf numFmtId="0" fontId="31" fillId="0" borderId="2" xfId="0" applyFont="1" applyFill="1" applyBorder="1" applyAlignment="1">
      <alignment vertical="center" wrapText="1"/>
    </xf>
    <xf numFmtId="176" fontId="31" fillId="0" borderId="2" xfId="0" applyNumberFormat="1" applyFont="1" applyFill="1" applyBorder="1" applyAlignment="1">
      <alignment vertical="center" wrapText="1"/>
    </xf>
    <xf numFmtId="177" fontId="31" fillId="0" borderId="2" xfId="0" applyNumberFormat="1" applyFont="1" applyFill="1" applyBorder="1" applyAlignment="1">
      <alignment vertical="center" wrapText="1"/>
    </xf>
    <xf numFmtId="177" fontId="31" fillId="0" borderId="2" xfId="0" applyNumberFormat="1" applyFont="1" applyFill="1" applyBorder="1" applyAlignment="1">
      <alignment horizontal="left" vertical="center" wrapText="1"/>
    </xf>
    <xf numFmtId="177" fontId="30" fillId="0" borderId="2" xfId="0" applyNumberFormat="1" applyFont="1" applyFill="1" applyBorder="1" applyAlignment="1">
      <alignment vertical="center" wrapText="1"/>
    </xf>
    <xf numFmtId="177" fontId="30" fillId="0" borderId="2" xfId="0" applyNumberFormat="1" applyFont="1" applyFill="1" applyBorder="1" applyAlignment="1">
      <alignment horizontal="left" vertical="center" wrapText="1"/>
    </xf>
    <xf numFmtId="176" fontId="28" fillId="12" borderId="2" xfId="0" applyNumberFormat="1" applyFont="1" applyFill="1" applyBorder="1" applyAlignment="1">
      <alignment vertical="center" wrapText="1"/>
    </xf>
    <xf numFmtId="177" fontId="28" fillId="11" borderId="2" xfId="0" applyNumberFormat="1" applyFont="1" applyFill="1" applyBorder="1" applyAlignment="1">
      <alignment horizontal="right" vertical="center" wrapText="1"/>
    </xf>
    <xf numFmtId="177" fontId="30" fillId="0" borderId="5" xfId="0" applyNumberFormat="1" applyFont="1" applyFill="1" applyBorder="1" applyAlignment="1">
      <alignment horizontal="right" vertical="center" wrapText="1"/>
    </xf>
    <xf numFmtId="176" fontId="13" fillId="12" borderId="3" xfId="0" applyNumberFormat="1" applyFont="1" applyFill="1" applyBorder="1" applyAlignment="1">
      <alignment vertical="center" wrapText="1"/>
    </xf>
    <xf numFmtId="177" fontId="13" fillId="12" borderId="3" xfId="0" applyNumberFormat="1" applyFont="1" applyFill="1" applyBorder="1" applyAlignment="1">
      <alignment vertical="center" wrapText="1"/>
    </xf>
    <xf numFmtId="177" fontId="13" fillId="12" borderId="3" xfId="0" applyNumberFormat="1" applyFont="1" applyFill="1" applyBorder="1" applyAlignment="1">
      <alignment horizontal="left" vertical="center" wrapText="1"/>
    </xf>
    <xf numFmtId="0" fontId="22" fillId="12" borderId="34" xfId="0" applyFont="1" applyFill="1" applyBorder="1" applyAlignment="1">
      <alignment horizontal="center" vertical="center" wrapText="1"/>
    </xf>
    <xf numFmtId="178" fontId="16" fillId="0" borderId="5" xfId="1" applyNumberFormat="1" applyFont="1" applyFill="1" applyBorder="1" applyAlignment="1">
      <alignment vertical="center" wrapText="1"/>
    </xf>
    <xf numFmtId="178" fontId="16" fillId="0" borderId="36" xfId="1" applyNumberFormat="1" applyFont="1" applyFill="1" applyBorder="1" applyAlignment="1">
      <alignment vertical="center" wrapText="1"/>
    </xf>
    <xf numFmtId="0" fontId="16" fillId="8" borderId="5" xfId="0" applyFont="1" applyFill="1" applyBorder="1" applyAlignment="1">
      <alignment horizontal="center" vertical="center" wrapText="1"/>
    </xf>
    <xf numFmtId="176" fontId="13" fillId="9" borderId="5" xfId="0" applyNumberFormat="1" applyFont="1" applyFill="1" applyBorder="1" applyAlignment="1">
      <alignment vertical="center" wrapText="1"/>
    </xf>
    <xf numFmtId="178" fontId="13" fillId="0" borderId="5" xfId="1" applyNumberFormat="1" applyFont="1" applyFill="1" applyBorder="1" applyAlignment="1">
      <alignment vertical="center" wrapText="1"/>
    </xf>
    <xf numFmtId="178" fontId="13" fillId="0" borderId="5" xfId="1" applyNumberFormat="1" applyFont="1" applyFill="1" applyBorder="1" applyAlignment="1">
      <alignment horizontal="center" vertical="center" wrapText="1"/>
    </xf>
    <xf numFmtId="0" fontId="16" fillId="0" borderId="35" xfId="0" applyFont="1" applyFill="1" applyBorder="1" applyAlignment="1">
      <alignment vertical="center" wrapText="1"/>
    </xf>
    <xf numFmtId="0" fontId="13" fillId="9" borderId="35" xfId="0" applyFont="1" applyFill="1" applyBorder="1" applyAlignment="1">
      <alignment vertical="center" wrapText="1"/>
    </xf>
    <xf numFmtId="176" fontId="13" fillId="0" borderId="35" xfId="0" applyNumberFormat="1" applyFont="1" applyFill="1" applyBorder="1" applyAlignment="1">
      <alignment vertical="center" wrapText="1"/>
    </xf>
    <xf numFmtId="176" fontId="13" fillId="0" borderId="35" xfId="0" applyNumberFormat="1" applyFont="1" applyFill="1" applyBorder="1" applyAlignment="1">
      <alignment horizontal="left" vertical="center" wrapText="1"/>
    </xf>
    <xf numFmtId="177" fontId="14" fillId="0" borderId="35" xfId="0" applyNumberFormat="1" applyFont="1" applyFill="1" applyBorder="1" applyAlignment="1">
      <alignment horizontal="left" vertical="center" wrapText="1"/>
    </xf>
    <xf numFmtId="177" fontId="13" fillId="0" borderId="35" xfId="0" applyNumberFormat="1" applyFont="1" applyFill="1" applyBorder="1" applyAlignment="1">
      <alignment horizontal="left" vertical="center" wrapText="1"/>
    </xf>
    <xf numFmtId="0" fontId="16" fillId="0" borderId="35" xfId="0" applyFont="1" applyFill="1" applyBorder="1" applyAlignment="1">
      <alignment horizontal="left" vertical="center" wrapText="1"/>
    </xf>
    <xf numFmtId="0" fontId="18" fillId="0" borderId="0" xfId="0" applyFont="1" applyFill="1" applyBorder="1" applyAlignment="1">
      <alignment horizontal="center" vertical="center" wrapText="1"/>
    </xf>
    <xf numFmtId="178" fontId="13" fillId="0" borderId="0" xfId="1" applyNumberFormat="1" applyFont="1" applyFill="1" applyBorder="1" applyAlignment="1">
      <alignment vertical="center" wrapText="1"/>
    </xf>
    <xf numFmtId="0" fontId="31" fillId="0" borderId="0" xfId="0" applyFont="1" applyFill="1" applyBorder="1" applyAlignment="1">
      <alignment vertical="center" wrapText="1"/>
    </xf>
    <xf numFmtId="0" fontId="27" fillId="10" borderId="22" xfId="0" applyFont="1" applyFill="1" applyBorder="1" applyAlignment="1">
      <alignment horizontal="center" vertical="center" wrapText="1"/>
    </xf>
    <xf numFmtId="0" fontId="16" fillId="12" borderId="6" xfId="0" applyFont="1" applyFill="1" applyBorder="1" applyAlignment="1">
      <alignment vertical="center" wrapText="1"/>
    </xf>
    <xf numFmtId="0" fontId="16" fillId="11" borderId="6" xfId="0" applyFont="1" applyFill="1" applyBorder="1" applyAlignment="1">
      <alignment vertical="center" wrapText="1"/>
    </xf>
    <xf numFmtId="0" fontId="16" fillId="0" borderId="6" xfId="0" applyFont="1" applyFill="1" applyBorder="1" applyAlignment="1">
      <alignment vertical="center" wrapText="1"/>
    </xf>
    <xf numFmtId="178" fontId="30" fillId="0" borderId="37" xfId="0" applyNumberFormat="1" applyFont="1" applyFill="1" applyBorder="1" applyAlignment="1">
      <alignment vertical="center" wrapText="1"/>
    </xf>
    <xf numFmtId="0" fontId="27" fillId="10" borderId="2" xfId="0" applyFont="1" applyFill="1" applyBorder="1" applyAlignment="1">
      <alignment horizontal="center" vertical="center" wrapText="1"/>
    </xf>
    <xf numFmtId="178" fontId="30" fillId="0" borderId="2" xfId="0" applyNumberFormat="1" applyFont="1" applyFill="1" applyBorder="1" applyAlignment="1">
      <alignment vertical="center" wrapText="1"/>
    </xf>
    <xf numFmtId="178" fontId="28" fillId="8" borderId="2" xfId="1" applyNumberFormat="1" applyFont="1" applyFill="1" applyBorder="1" applyAlignment="1">
      <alignment vertical="center" wrapText="1"/>
    </xf>
    <xf numFmtId="0" fontId="29" fillId="8" borderId="2" xfId="0" applyFont="1" applyFill="1" applyBorder="1" applyAlignment="1">
      <alignment vertical="center" wrapText="1"/>
    </xf>
    <xf numFmtId="178" fontId="29" fillId="8" borderId="2" xfId="1" applyNumberFormat="1" applyFont="1" applyFill="1" applyBorder="1" applyAlignment="1">
      <alignment vertical="center" wrapText="1"/>
    </xf>
    <xf numFmtId="178" fontId="29" fillId="8" borderId="6" xfId="1" applyNumberFormat="1" applyFont="1" applyFill="1" applyBorder="1" applyAlignment="1">
      <alignment vertical="center" wrapText="1"/>
    </xf>
    <xf numFmtId="0" fontId="28" fillId="8" borderId="2" xfId="0" applyFont="1" applyFill="1" applyBorder="1" applyAlignment="1">
      <alignment vertical="center" wrapText="1"/>
    </xf>
    <xf numFmtId="3" fontId="29" fillId="8" borderId="2" xfId="0" applyNumberFormat="1" applyFont="1" applyFill="1" applyBorder="1" applyAlignment="1">
      <alignment vertical="center" wrapText="1"/>
    </xf>
    <xf numFmtId="0" fontId="29" fillId="8" borderId="6" xfId="0" applyFont="1" applyFill="1" applyBorder="1" applyAlignment="1">
      <alignment vertical="center" wrapText="1"/>
    </xf>
    <xf numFmtId="0" fontId="13" fillId="8" borderId="2" xfId="0" applyFont="1" applyFill="1" applyBorder="1" applyAlignment="1">
      <alignment vertical="center" wrapText="1"/>
    </xf>
    <xf numFmtId="0" fontId="16" fillId="8" borderId="2" xfId="0" applyFont="1" applyFill="1" applyBorder="1" applyAlignment="1">
      <alignment vertical="center" wrapText="1"/>
    </xf>
    <xf numFmtId="0" fontId="16" fillId="8" borderId="6" xfId="0" applyFont="1" applyFill="1" applyBorder="1" applyAlignment="1">
      <alignment vertical="center" wrapText="1"/>
    </xf>
    <xf numFmtId="178" fontId="28" fillId="8" borderId="2" xfId="1" applyNumberFormat="1" applyFont="1" applyFill="1" applyBorder="1" applyAlignment="1">
      <alignment horizontal="center" vertical="center" wrapText="1"/>
    </xf>
    <xf numFmtId="178" fontId="29" fillId="8" borderId="2" xfId="1" applyNumberFormat="1" applyFont="1" applyFill="1" applyBorder="1" applyAlignment="1">
      <alignment horizontal="center" vertical="center" wrapText="1"/>
    </xf>
    <xf numFmtId="3" fontId="29" fillId="8" borderId="6" xfId="0" applyNumberFormat="1" applyFont="1" applyFill="1" applyBorder="1" applyAlignment="1">
      <alignment vertical="center" wrapText="1"/>
    </xf>
    <xf numFmtId="0" fontId="32" fillId="12" borderId="2" xfId="0" applyFont="1" applyFill="1" applyBorder="1" applyAlignment="1">
      <alignment vertical="center" wrapText="1"/>
    </xf>
    <xf numFmtId="0" fontId="33" fillId="12" borderId="2" xfId="0" applyFont="1" applyFill="1" applyBorder="1" applyAlignment="1">
      <alignment vertical="center" wrapText="1"/>
    </xf>
    <xf numFmtId="0" fontId="33" fillId="12" borderId="6" xfId="0" applyFont="1" applyFill="1" applyBorder="1" applyAlignment="1">
      <alignment vertical="center" wrapText="1"/>
    </xf>
    <xf numFmtId="0" fontId="32" fillId="12" borderId="3" xfId="0" applyFont="1" applyFill="1" applyBorder="1" applyAlignment="1">
      <alignment vertical="center" wrapText="1"/>
    </xf>
    <xf numFmtId="0" fontId="33" fillId="12" borderId="3" xfId="0" applyFont="1" applyFill="1" applyBorder="1" applyAlignment="1">
      <alignment vertical="center" wrapText="1"/>
    </xf>
    <xf numFmtId="0" fontId="33" fillId="12" borderId="8" xfId="0" applyFont="1" applyFill="1" applyBorder="1" applyAlignment="1">
      <alignment vertical="center" wrapText="1"/>
    </xf>
    <xf numFmtId="0" fontId="32" fillId="11" borderId="2" xfId="0" applyFont="1" applyFill="1" applyBorder="1" applyAlignment="1">
      <alignment vertical="center" wrapText="1"/>
    </xf>
    <xf numFmtId="0" fontId="33" fillId="11" borderId="2" xfId="0" applyFont="1" applyFill="1" applyBorder="1" applyAlignment="1">
      <alignment vertical="center" wrapText="1"/>
    </xf>
    <xf numFmtId="0" fontId="33" fillId="11" borderId="6" xfId="0" applyFont="1" applyFill="1" applyBorder="1" applyAlignment="1">
      <alignment vertical="center" wrapText="1"/>
    </xf>
    <xf numFmtId="0" fontId="16" fillId="15" borderId="10" xfId="0" applyFont="1" applyFill="1" applyBorder="1" applyAlignment="1">
      <alignment horizontal="center" vertical="center" wrapText="1"/>
    </xf>
    <xf numFmtId="0" fontId="16" fillId="15" borderId="2"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16" fillId="14" borderId="15"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16" fillId="13" borderId="15" xfId="0" applyFont="1" applyFill="1" applyBorder="1" applyAlignment="1">
      <alignment horizontal="center" vertical="center" wrapText="1"/>
    </xf>
    <xf numFmtId="0" fontId="16" fillId="16" borderId="10" xfId="0" applyFont="1" applyFill="1" applyBorder="1" applyAlignment="1">
      <alignment horizontal="center" vertical="center" wrapText="1"/>
    </xf>
    <xf numFmtId="0" fontId="16" fillId="16" borderId="15"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16" fillId="14" borderId="15" xfId="0" applyFont="1" applyFill="1" applyBorder="1" applyAlignment="1">
      <alignment horizontal="center" vertical="center" wrapText="1"/>
    </xf>
    <xf numFmtId="0" fontId="16" fillId="16" borderId="10" xfId="0" applyFont="1" applyFill="1" applyBorder="1" applyAlignment="1">
      <alignment horizontal="center" vertical="center" wrapText="1"/>
    </xf>
    <xf numFmtId="0" fontId="16" fillId="16" borderId="15"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15" xfId="0" applyFont="1" applyFill="1" applyBorder="1" applyAlignment="1">
      <alignment horizontal="center" vertical="center" wrapText="1"/>
    </xf>
    <xf numFmtId="43" fontId="16" fillId="8" borderId="5" xfId="1" applyFont="1" applyFill="1" applyBorder="1" applyAlignment="1">
      <alignment horizontal="center" vertical="center" wrapText="1"/>
    </xf>
    <xf numFmtId="43" fontId="16" fillId="8" borderId="2" xfId="1" applyFont="1" applyFill="1" applyBorder="1" applyAlignment="1">
      <alignment horizontal="center" vertical="center" wrapText="1"/>
    </xf>
    <xf numFmtId="43" fontId="16" fillId="8" borderId="15" xfId="1"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16" fillId="13" borderId="15"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5" fillId="11" borderId="3" xfId="0" applyFont="1" applyFill="1" applyBorder="1" applyAlignment="1">
      <alignment horizontal="center" vertical="center" wrapText="1"/>
    </xf>
    <xf numFmtId="0" fontId="25" fillId="11" borderId="5" xfId="0" applyFont="1" applyFill="1" applyBorder="1" applyAlignment="1">
      <alignment horizontal="center" vertical="center" wrapText="1"/>
    </xf>
    <xf numFmtId="0" fontId="26" fillId="11" borderId="3" xfId="0" applyFont="1" applyFill="1" applyBorder="1" applyAlignment="1">
      <alignment horizontal="center" vertical="center" wrapText="1"/>
    </xf>
    <xf numFmtId="0" fontId="26" fillId="11" borderId="5" xfId="0" applyFont="1" applyFill="1" applyBorder="1" applyAlignment="1">
      <alignment horizontal="center" vertical="center" wrapText="1"/>
    </xf>
    <xf numFmtId="0" fontId="22" fillId="12" borderId="12" xfId="0" applyFont="1" applyFill="1" applyBorder="1" applyAlignment="1">
      <alignment horizontal="center" vertical="center" wrapText="1"/>
    </xf>
    <xf numFmtId="0" fontId="25" fillId="12" borderId="12" xfId="0" applyFont="1" applyFill="1" applyBorder="1" applyAlignment="1">
      <alignment horizontal="center" vertical="center" wrapText="1"/>
    </xf>
    <xf numFmtId="0" fontId="25" fillId="12" borderId="33"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2" fillId="12" borderId="33" xfId="0" applyFont="1" applyFill="1" applyBorder="1" applyAlignment="1">
      <alignment horizontal="center" vertical="center" wrapText="1"/>
    </xf>
    <xf numFmtId="0" fontId="22" fillId="12" borderId="34" xfId="0" applyFont="1" applyFill="1" applyBorder="1" applyAlignment="1">
      <alignment horizontal="center" vertical="center" wrapText="1"/>
    </xf>
    <xf numFmtId="0" fontId="23" fillId="12" borderId="3" xfId="0" applyFont="1" applyFill="1" applyBorder="1" applyAlignment="1">
      <alignment horizontal="center" vertical="center" wrapText="1"/>
    </xf>
    <xf numFmtId="0" fontId="23" fillId="12" borderId="5" xfId="0" applyFont="1" applyFill="1" applyBorder="1" applyAlignment="1">
      <alignment horizontal="center" vertical="center" wrapText="1"/>
    </xf>
    <xf numFmtId="0" fontId="22" fillId="11" borderId="33" xfId="0" applyFont="1" applyFill="1" applyBorder="1" applyAlignment="1">
      <alignment horizontal="center" vertical="center" wrapText="1"/>
    </xf>
    <xf numFmtId="0" fontId="22" fillId="11" borderId="34" xfId="0" applyFont="1" applyFill="1" applyBorder="1" applyAlignment="1">
      <alignment horizontal="center" vertical="center" wrapText="1"/>
    </xf>
    <xf numFmtId="0" fontId="22" fillId="11" borderId="32" xfId="0" applyFont="1" applyFill="1" applyBorder="1" applyAlignment="1">
      <alignment horizontal="center" vertical="center" wrapText="1"/>
    </xf>
    <xf numFmtId="0" fontId="23" fillId="11" borderId="3" xfId="0" applyFont="1" applyFill="1" applyBorder="1" applyAlignment="1">
      <alignment horizontal="center" vertical="center" wrapText="1"/>
    </xf>
    <xf numFmtId="0" fontId="23" fillId="11" borderId="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39" xfId="0" applyFont="1" applyFill="1" applyBorder="1" applyAlignment="1">
      <alignment horizontal="center" vertical="center" wrapText="1"/>
    </xf>
  </cellXfs>
  <cellStyles count="2">
    <cellStyle name="一般" xfId="0" builtinId="0"/>
    <cellStyle name="千分位" xfId="1" builtinId="3"/>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1956735800181838"/>
          <c:y val="3.2096278727117185E-2"/>
        </c:manualLayout>
      </c:layout>
      <c:overlay val="0"/>
      <c:txPr>
        <a:bodyPr/>
        <a:lstStyle/>
        <a:p>
          <a:pPr>
            <a:defRPr sz="2000"/>
          </a:pPr>
          <a:endParaRPr lang="zh-TW"/>
        </a:p>
      </c:txPr>
    </c:title>
    <c:autoTitleDeleted val="0"/>
    <c:plotArea>
      <c:layout>
        <c:manualLayout>
          <c:layoutTarget val="inner"/>
          <c:xMode val="edge"/>
          <c:yMode val="edge"/>
          <c:x val="6.3823002516842253E-2"/>
          <c:y val="2.9695797198694078E-2"/>
          <c:w val="0.88339830070260827"/>
          <c:h val="0.73264031486365189"/>
        </c:manualLayout>
      </c:layout>
      <c:barChart>
        <c:barDir val="col"/>
        <c:grouping val="clustered"/>
        <c:varyColors val="0"/>
        <c:ser>
          <c:idx val="0"/>
          <c:order val="0"/>
          <c:tx>
            <c:strRef>
              <c:f>簡表!$C$2</c:f>
              <c:strCache>
                <c:ptCount val="1"/>
                <c:pt idx="0">
                  <c:v>95-105獲配經費</c:v>
                </c:pt>
              </c:strCache>
            </c:strRef>
          </c:tx>
          <c:invertIfNegative val="0"/>
          <c:dPt>
            <c:idx val="0"/>
            <c:invertIfNegative val="0"/>
            <c:bubble3D val="0"/>
            <c:spPr>
              <a:solidFill>
                <a:schemeClr val="accent4">
                  <a:lumMod val="60000"/>
                  <a:lumOff val="40000"/>
                </a:schemeClr>
              </a:solidFill>
            </c:spPr>
            <c:extLst>
              <c:ext xmlns:c16="http://schemas.microsoft.com/office/drawing/2014/chart" uri="{C3380CC4-5D6E-409C-BE32-E72D297353CC}">
                <c16:uniqueId val="{00000001-3DA5-48E9-8B84-52F553EAF650}"/>
              </c:ext>
            </c:extLst>
          </c:dPt>
          <c:dPt>
            <c:idx val="1"/>
            <c:invertIfNegative val="0"/>
            <c:bubble3D val="0"/>
            <c:spPr>
              <a:solidFill>
                <a:schemeClr val="accent4">
                  <a:lumMod val="60000"/>
                  <a:lumOff val="40000"/>
                </a:schemeClr>
              </a:solidFill>
            </c:spPr>
            <c:extLst>
              <c:ext xmlns:c16="http://schemas.microsoft.com/office/drawing/2014/chart" uri="{C3380CC4-5D6E-409C-BE32-E72D297353CC}">
                <c16:uniqueId val="{00000003-3DA5-48E9-8B84-52F553EAF650}"/>
              </c:ext>
            </c:extLst>
          </c:dPt>
          <c:dPt>
            <c:idx val="2"/>
            <c:invertIfNegative val="0"/>
            <c:bubble3D val="0"/>
            <c:spPr>
              <a:solidFill>
                <a:schemeClr val="accent4">
                  <a:lumMod val="60000"/>
                  <a:lumOff val="40000"/>
                </a:schemeClr>
              </a:solidFill>
            </c:spPr>
            <c:extLst>
              <c:ext xmlns:c16="http://schemas.microsoft.com/office/drawing/2014/chart" uri="{C3380CC4-5D6E-409C-BE32-E72D297353CC}">
                <c16:uniqueId val="{00000005-3DA5-48E9-8B84-52F553EAF650}"/>
              </c:ext>
            </c:extLst>
          </c:dPt>
          <c:dPt>
            <c:idx val="3"/>
            <c:invertIfNegative val="0"/>
            <c:bubble3D val="0"/>
            <c:spPr>
              <a:solidFill>
                <a:schemeClr val="accent4">
                  <a:lumMod val="60000"/>
                  <a:lumOff val="40000"/>
                </a:schemeClr>
              </a:solidFill>
            </c:spPr>
            <c:extLst>
              <c:ext xmlns:c16="http://schemas.microsoft.com/office/drawing/2014/chart" uri="{C3380CC4-5D6E-409C-BE32-E72D297353CC}">
                <c16:uniqueId val="{00000007-3DA5-48E9-8B84-52F553EAF650}"/>
              </c:ext>
            </c:extLst>
          </c:dPt>
          <c:dPt>
            <c:idx val="4"/>
            <c:invertIfNegative val="0"/>
            <c:bubble3D val="0"/>
            <c:spPr>
              <a:solidFill>
                <a:schemeClr val="accent4">
                  <a:lumMod val="60000"/>
                  <a:lumOff val="40000"/>
                </a:schemeClr>
              </a:solidFill>
            </c:spPr>
            <c:extLst>
              <c:ext xmlns:c16="http://schemas.microsoft.com/office/drawing/2014/chart" uri="{C3380CC4-5D6E-409C-BE32-E72D297353CC}">
                <c16:uniqueId val="{00000009-3DA5-48E9-8B84-52F553EAF650}"/>
              </c:ext>
            </c:extLst>
          </c:dPt>
          <c:dPt>
            <c:idx val="5"/>
            <c:invertIfNegative val="0"/>
            <c:bubble3D val="0"/>
            <c:spPr>
              <a:solidFill>
                <a:schemeClr val="accent4">
                  <a:lumMod val="20000"/>
                  <a:lumOff val="80000"/>
                </a:schemeClr>
              </a:solidFill>
            </c:spPr>
            <c:extLst>
              <c:ext xmlns:c16="http://schemas.microsoft.com/office/drawing/2014/chart" uri="{C3380CC4-5D6E-409C-BE32-E72D297353CC}">
                <c16:uniqueId val="{0000000B-3DA5-48E9-8B84-52F553EAF650}"/>
              </c:ext>
            </c:extLst>
          </c:dPt>
          <c:dPt>
            <c:idx val="6"/>
            <c:invertIfNegative val="0"/>
            <c:bubble3D val="0"/>
            <c:spPr>
              <a:solidFill>
                <a:schemeClr val="accent4">
                  <a:lumMod val="20000"/>
                  <a:lumOff val="80000"/>
                </a:schemeClr>
              </a:solidFill>
            </c:spPr>
            <c:extLst>
              <c:ext xmlns:c16="http://schemas.microsoft.com/office/drawing/2014/chart" uri="{C3380CC4-5D6E-409C-BE32-E72D297353CC}">
                <c16:uniqueId val="{0000000D-3DA5-48E9-8B84-52F553EAF650}"/>
              </c:ext>
            </c:extLst>
          </c:dPt>
          <c:dPt>
            <c:idx val="7"/>
            <c:invertIfNegative val="0"/>
            <c:bubble3D val="0"/>
            <c:spPr>
              <a:solidFill>
                <a:schemeClr val="accent4">
                  <a:lumMod val="20000"/>
                  <a:lumOff val="80000"/>
                </a:schemeClr>
              </a:solidFill>
            </c:spPr>
            <c:extLst>
              <c:ext xmlns:c16="http://schemas.microsoft.com/office/drawing/2014/chart" uri="{C3380CC4-5D6E-409C-BE32-E72D297353CC}">
                <c16:uniqueId val="{0000000F-3DA5-48E9-8B84-52F553EAF650}"/>
              </c:ext>
            </c:extLst>
          </c:dPt>
          <c:dPt>
            <c:idx val="8"/>
            <c:invertIfNegative val="0"/>
            <c:bubble3D val="0"/>
            <c:spPr>
              <a:solidFill>
                <a:schemeClr val="accent3">
                  <a:lumMod val="40000"/>
                  <a:lumOff val="60000"/>
                </a:schemeClr>
              </a:solidFill>
            </c:spPr>
            <c:extLst>
              <c:ext xmlns:c16="http://schemas.microsoft.com/office/drawing/2014/chart" uri="{C3380CC4-5D6E-409C-BE32-E72D297353CC}">
                <c16:uniqueId val="{00000011-3DA5-48E9-8B84-52F553EAF650}"/>
              </c:ext>
            </c:extLst>
          </c:dPt>
          <c:dPt>
            <c:idx val="9"/>
            <c:invertIfNegative val="0"/>
            <c:bubble3D val="0"/>
            <c:spPr>
              <a:solidFill>
                <a:schemeClr val="accent3">
                  <a:lumMod val="40000"/>
                  <a:lumOff val="60000"/>
                </a:schemeClr>
              </a:solidFill>
            </c:spPr>
            <c:extLst>
              <c:ext xmlns:c16="http://schemas.microsoft.com/office/drawing/2014/chart" uri="{C3380CC4-5D6E-409C-BE32-E72D297353CC}">
                <c16:uniqueId val="{00000013-3DA5-48E9-8B84-52F553EAF650}"/>
              </c:ext>
            </c:extLst>
          </c:dPt>
          <c:dPt>
            <c:idx val="10"/>
            <c:invertIfNegative val="0"/>
            <c:bubble3D val="0"/>
            <c:spPr>
              <a:solidFill>
                <a:schemeClr val="accent3">
                  <a:lumMod val="40000"/>
                  <a:lumOff val="60000"/>
                </a:schemeClr>
              </a:solidFill>
            </c:spPr>
            <c:extLst>
              <c:ext xmlns:c16="http://schemas.microsoft.com/office/drawing/2014/chart" uri="{C3380CC4-5D6E-409C-BE32-E72D297353CC}">
                <c16:uniqueId val="{00000015-3DA5-48E9-8B84-52F553EAF650}"/>
              </c:ext>
            </c:extLst>
          </c:dPt>
          <c:dPt>
            <c:idx val="11"/>
            <c:invertIfNegative val="0"/>
            <c:bubble3D val="0"/>
            <c:spPr>
              <a:solidFill>
                <a:schemeClr val="accent6">
                  <a:lumMod val="40000"/>
                  <a:lumOff val="60000"/>
                </a:schemeClr>
              </a:solidFill>
            </c:spPr>
            <c:extLst>
              <c:ext xmlns:c16="http://schemas.microsoft.com/office/drawing/2014/chart" uri="{C3380CC4-5D6E-409C-BE32-E72D297353CC}">
                <c16:uniqueId val="{00000017-3DA5-48E9-8B84-52F553EAF650}"/>
              </c:ext>
            </c:extLst>
          </c:dPt>
          <c:dPt>
            <c:idx val="12"/>
            <c:invertIfNegative val="0"/>
            <c:bubble3D val="0"/>
            <c:spPr>
              <a:solidFill>
                <a:schemeClr val="accent6">
                  <a:lumMod val="40000"/>
                  <a:lumOff val="60000"/>
                </a:schemeClr>
              </a:solidFill>
            </c:spPr>
            <c:extLst>
              <c:ext xmlns:c16="http://schemas.microsoft.com/office/drawing/2014/chart" uri="{C3380CC4-5D6E-409C-BE32-E72D297353CC}">
                <c16:uniqueId val="{00000019-3DA5-48E9-8B84-52F553EAF650}"/>
              </c:ext>
            </c:extLst>
          </c:dPt>
          <c:dPt>
            <c:idx val="14"/>
            <c:invertIfNegative val="0"/>
            <c:bubble3D val="0"/>
            <c:spPr>
              <a:solidFill>
                <a:schemeClr val="accent5">
                  <a:lumMod val="40000"/>
                  <a:lumOff val="60000"/>
                </a:schemeClr>
              </a:solidFill>
            </c:spPr>
            <c:extLst>
              <c:ext xmlns:c16="http://schemas.microsoft.com/office/drawing/2014/chart" uri="{C3380CC4-5D6E-409C-BE32-E72D297353CC}">
                <c16:uniqueId val="{0000001B-3DA5-48E9-8B84-52F553EAF650}"/>
              </c:ext>
            </c:extLst>
          </c:dPt>
          <c:dPt>
            <c:idx val="15"/>
            <c:invertIfNegative val="0"/>
            <c:bubble3D val="0"/>
            <c:spPr>
              <a:solidFill>
                <a:srgbClr val="FFFF00"/>
              </a:solidFill>
            </c:spPr>
            <c:extLst>
              <c:ext xmlns:c16="http://schemas.microsoft.com/office/drawing/2014/chart" uri="{C3380CC4-5D6E-409C-BE32-E72D297353CC}">
                <c16:uniqueId val="{0000001D-3DA5-48E9-8B84-52F553EAF650}"/>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簡表!$A$3:$B$18</c:f>
              <c:multiLvlStrCache>
                <c:ptCount val="16"/>
                <c:lvl>
                  <c:pt idx="0">
                    <c:v>教研</c:v>
                  </c:pt>
                  <c:pt idx="1">
                    <c:v>技所</c:v>
                  </c:pt>
                  <c:pt idx="2">
                    <c:v>球類</c:v>
                  </c:pt>
                  <c:pt idx="3">
                    <c:v>技擊</c:v>
                  </c:pt>
                  <c:pt idx="4">
                    <c:v>陸上</c:v>
                  </c:pt>
                  <c:pt idx="5">
                    <c:v>適體</c:v>
                  </c:pt>
                  <c:pt idx="6">
                    <c:v>體研</c:v>
                  </c:pt>
                  <c:pt idx="7">
                    <c:v>體推</c:v>
                  </c:pt>
                  <c:pt idx="8">
                    <c:v>運科</c:v>
                  </c:pt>
                  <c:pt idx="9">
                    <c:v>運保</c:v>
                  </c:pt>
                  <c:pt idx="10">
                    <c:v>傷防所</c:v>
                  </c:pt>
                  <c:pt idx="11">
                    <c:v>產經</c:v>
                  </c:pt>
                  <c:pt idx="12">
                    <c:v>國所</c:v>
                  </c:pt>
                  <c:pt idx="13">
                    <c:v>師資</c:v>
                  </c:pt>
                  <c:pt idx="14">
                    <c:v>通識</c:v>
                  </c:pt>
                </c:lvl>
                <c:lvl>
                  <c:pt idx="0">
                    <c:v>競技</c:v>
                  </c:pt>
                  <c:pt idx="5">
                    <c:v>體育</c:v>
                  </c:pt>
                  <c:pt idx="8">
                    <c:v>健康</c:v>
                  </c:pt>
                  <c:pt idx="11">
                    <c:v>管理</c:v>
                  </c:pt>
                  <c:pt idx="13">
                    <c:v>共教</c:v>
                  </c:pt>
                  <c:pt idx="15">
                    <c:v>教務處</c:v>
                  </c:pt>
                </c:lvl>
              </c:multiLvlStrCache>
            </c:multiLvlStrRef>
          </c:cat>
          <c:val>
            <c:numRef>
              <c:f>簡表!$C$3:$C$18</c:f>
              <c:numCache>
                <c:formatCode>#,##0_);[Red]\(#,##0\)</c:formatCode>
                <c:ptCount val="16"/>
                <c:pt idx="0">
                  <c:v>6080000</c:v>
                </c:pt>
                <c:pt idx="1">
                  <c:v>2919442</c:v>
                </c:pt>
                <c:pt idx="2">
                  <c:v>1149900</c:v>
                </c:pt>
                <c:pt idx="3">
                  <c:v>3470000</c:v>
                </c:pt>
                <c:pt idx="4">
                  <c:v>1398435</c:v>
                </c:pt>
                <c:pt idx="5">
                  <c:v>2984450</c:v>
                </c:pt>
                <c:pt idx="6">
                  <c:v>461200</c:v>
                </c:pt>
                <c:pt idx="7">
                  <c:v>2992000</c:v>
                </c:pt>
                <c:pt idx="8">
                  <c:v>5773100</c:v>
                </c:pt>
                <c:pt idx="9">
                  <c:v>5251924</c:v>
                </c:pt>
                <c:pt idx="10">
                  <c:v>400000</c:v>
                </c:pt>
                <c:pt idx="11">
                  <c:v>4556596</c:v>
                </c:pt>
                <c:pt idx="12">
                  <c:v>900000</c:v>
                </c:pt>
                <c:pt idx="13">
                  <c:v>0</c:v>
                </c:pt>
                <c:pt idx="14">
                  <c:v>1213600</c:v>
                </c:pt>
                <c:pt idx="15">
                  <c:v>1000000</c:v>
                </c:pt>
              </c:numCache>
            </c:numRef>
          </c:val>
          <c:extLst>
            <c:ext xmlns:c16="http://schemas.microsoft.com/office/drawing/2014/chart" uri="{C3380CC4-5D6E-409C-BE32-E72D297353CC}">
              <c16:uniqueId val="{0000001E-3DA5-48E9-8B84-52F553EAF650}"/>
            </c:ext>
          </c:extLst>
        </c:ser>
        <c:dLbls>
          <c:showLegendKey val="0"/>
          <c:showVal val="0"/>
          <c:showCatName val="0"/>
          <c:showSerName val="0"/>
          <c:showPercent val="0"/>
          <c:showBubbleSize val="0"/>
        </c:dLbls>
        <c:gapWidth val="150"/>
        <c:axId val="1348890768"/>
        <c:axId val="1348895664"/>
      </c:barChart>
      <c:catAx>
        <c:axId val="1348890768"/>
        <c:scaling>
          <c:orientation val="minMax"/>
        </c:scaling>
        <c:delete val="0"/>
        <c:axPos val="b"/>
        <c:numFmt formatCode="General" sourceLinked="0"/>
        <c:majorTickMark val="out"/>
        <c:minorTickMark val="none"/>
        <c:tickLblPos val="nextTo"/>
        <c:crossAx val="1348895664"/>
        <c:crosses val="autoZero"/>
        <c:auto val="1"/>
        <c:lblAlgn val="ctr"/>
        <c:lblOffset val="100"/>
        <c:noMultiLvlLbl val="0"/>
      </c:catAx>
      <c:valAx>
        <c:axId val="1348895664"/>
        <c:scaling>
          <c:orientation val="minMax"/>
        </c:scaling>
        <c:delete val="0"/>
        <c:axPos val="l"/>
        <c:majorGridlines/>
        <c:numFmt formatCode="#,##0_);[Red]\(#,##0\)" sourceLinked="1"/>
        <c:majorTickMark val="out"/>
        <c:minorTickMark val="none"/>
        <c:tickLblPos val="nextTo"/>
        <c:crossAx val="1348890768"/>
        <c:crosses val="autoZero"/>
        <c:crossBetween val="between"/>
      </c:valAx>
    </c:plotArea>
    <c:plotVisOnly val="1"/>
    <c:dispBlanksAs val="gap"/>
    <c:showDLblsOverMax val="0"/>
  </c:chart>
  <c:txPr>
    <a:bodyPr/>
    <a:lstStyle/>
    <a:p>
      <a:pPr>
        <a:defRPr sz="1200"/>
      </a:pPr>
      <a:endParaRPr lang="zh-TW"/>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'103-114匯整表'!$C$2</c:f>
              <c:strCache>
                <c:ptCount val="1"/>
                <c:pt idx="0">
                  <c:v>103-111獲配經費</c:v>
                </c:pt>
              </c:strCache>
            </c:strRef>
          </c:tx>
          <c:invertIfNegative val="0"/>
          <c:dPt>
            <c:idx val="0"/>
            <c:invertIfNegative val="0"/>
            <c:bubble3D val="0"/>
            <c:spPr>
              <a:solidFill>
                <a:schemeClr val="accent4">
                  <a:lumMod val="60000"/>
                  <a:lumOff val="40000"/>
                </a:schemeClr>
              </a:solidFill>
            </c:spPr>
            <c:extLst>
              <c:ext xmlns:c16="http://schemas.microsoft.com/office/drawing/2014/chart" uri="{C3380CC4-5D6E-409C-BE32-E72D297353CC}">
                <c16:uniqueId val="{00000001-003F-400D-A8AB-01391D11EE33}"/>
              </c:ext>
            </c:extLst>
          </c:dPt>
          <c:dPt>
            <c:idx val="1"/>
            <c:invertIfNegative val="0"/>
            <c:bubble3D val="0"/>
            <c:spPr>
              <a:solidFill>
                <a:schemeClr val="accent4">
                  <a:lumMod val="60000"/>
                  <a:lumOff val="40000"/>
                </a:schemeClr>
              </a:solidFill>
            </c:spPr>
            <c:extLst>
              <c:ext xmlns:c16="http://schemas.microsoft.com/office/drawing/2014/chart" uri="{C3380CC4-5D6E-409C-BE32-E72D297353CC}">
                <c16:uniqueId val="{00000003-003F-400D-A8AB-01391D11EE33}"/>
              </c:ext>
            </c:extLst>
          </c:dPt>
          <c:dPt>
            <c:idx val="2"/>
            <c:invertIfNegative val="0"/>
            <c:bubble3D val="0"/>
            <c:spPr>
              <a:solidFill>
                <a:schemeClr val="accent4">
                  <a:lumMod val="60000"/>
                  <a:lumOff val="40000"/>
                </a:schemeClr>
              </a:solidFill>
            </c:spPr>
            <c:extLst>
              <c:ext xmlns:c16="http://schemas.microsoft.com/office/drawing/2014/chart" uri="{C3380CC4-5D6E-409C-BE32-E72D297353CC}">
                <c16:uniqueId val="{00000005-003F-400D-A8AB-01391D11EE33}"/>
              </c:ext>
            </c:extLst>
          </c:dPt>
          <c:dPt>
            <c:idx val="3"/>
            <c:invertIfNegative val="0"/>
            <c:bubble3D val="0"/>
            <c:spPr>
              <a:solidFill>
                <a:schemeClr val="accent4">
                  <a:lumMod val="60000"/>
                  <a:lumOff val="40000"/>
                </a:schemeClr>
              </a:solidFill>
            </c:spPr>
            <c:extLst>
              <c:ext xmlns:c16="http://schemas.microsoft.com/office/drawing/2014/chart" uri="{C3380CC4-5D6E-409C-BE32-E72D297353CC}">
                <c16:uniqueId val="{00000007-003F-400D-A8AB-01391D11EE33}"/>
              </c:ext>
            </c:extLst>
          </c:dPt>
          <c:dPt>
            <c:idx val="4"/>
            <c:invertIfNegative val="0"/>
            <c:bubble3D val="0"/>
            <c:spPr>
              <a:solidFill>
                <a:schemeClr val="accent4">
                  <a:lumMod val="60000"/>
                  <a:lumOff val="40000"/>
                </a:schemeClr>
              </a:solidFill>
            </c:spPr>
            <c:extLst>
              <c:ext xmlns:c16="http://schemas.microsoft.com/office/drawing/2014/chart" uri="{C3380CC4-5D6E-409C-BE32-E72D297353CC}">
                <c16:uniqueId val="{00000009-003F-400D-A8AB-01391D11EE33}"/>
              </c:ext>
            </c:extLst>
          </c:dPt>
          <c:dPt>
            <c:idx val="5"/>
            <c:invertIfNegative val="0"/>
            <c:bubble3D val="0"/>
            <c:spPr>
              <a:solidFill>
                <a:schemeClr val="accent4">
                  <a:lumMod val="20000"/>
                  <a:lumOff val="80000"/>
                </a:schemeClr>
              </a:solidFill>
            </c:spPr>
            <c:extLst>
              <c:ext xmlns:c16="http://schemas.microsoft.com/office/drawing/2014/chart" uri="{C3380CC4-5D6E-409C-BE32-E72D297353CC}">
                <c16:uniqueId val="{0000000B-003F-400D-A8AB-01391D11EE33}"/>
              </c:ext>
            </c:extLst>
          </c:dPt>
          <c:dPt>
            <c:idx val="6"/>
            <c:invertIfNegative val="0"/>
            <c:bubble3D val="0"/>
            <c:spPr>
              <a:solidFill>
                <a:schemeClr val="accent4">
                  <a:lumMod val="20000"/>
                  <a:lumOff val="80000"/>
                </a:schemeClr>
              </a:solidFill>
            </c:spPr>
            <c:extLst>
              <c:ext xmlns:c16="http://schemas.microsoft.com/office/drawing/2014/chart" uri="{C3380CC4-5D6E-409C-BE32-E72D297353CC}">
                <c16:uniqueId val="{0000000D-003F-400D-A8AB-01391D11EE33}"/>
              </c:ext>
            </c:extLst>
          </c:dPt>
          <c:dPt>
            <c:idx val="7"/>
            <c:invertIfNegative val="0"/>
            <c:bubble3D val="0"/>
            <c:spPr>
              <a:solidFill>
                <a:schemeClr val="accent4">
                  <a:lumMod val="20000"/>
                  <a:lumOff val="80000"/>
                </a:schemeClr>
              </a:solidFill>
            </c:spPr>
            <c:extLst>
              <c:ext xmlns:c16="http://schemas.microsoft.com/office/drawing/2014/chart" uri="{C3380CC4-5D6E-409C-BE32-E72D297353CC}">
                <c16:uniqueId val="{0000000F-003F-400D-A8AB-01391D11EE33}"/>
              </c:ext>
            </c:extLst>
          </c:dPt>
          <c:dPt>
            <c:idx val="8"/>
            <c:invertIfNegative val="0"/>
            <c:bubble3D val="0"/>
            <c:spPr>
              <a:solidFill>
                <a:schemeClr val="accent3">
                  <a:lumMod val="40000"/>
                  <a:lumOff val="60000"/>
                </a:schemeClr>
              </a:solidFill>
            </c:spPr>
            <c:extLst>
              <c:ext xmlns:c16="http://schemas.microsoft.com/office/drawing/2014/chart" uri="{C3380CC4-5D6E-409C-BE32-E72D297353CC}">
                <c16:uniqueId val="{00000011-003F-400D-A8AB-01391D11EE33}"/>
              </c:ext>
            </c:extLst>
          </c:dPt>
          <c:dPt>
            <c:idx val="9"/>
            <c:invertIfNegative val="0"/>
            <c:bubble3D val="0"/>
            <c:spPr>
              <a:solidFill>
                <a:schemeClr val="accent3">
                  <a:lumMod val="40000"/>
                  <a:lumOff val="60000"/>
                </a:schemeClr>
              </a:solidFill>
            </c:spPr>
            <c:extLst>
              <c:ext xmlns:c16="http://schemas.microsoft.com/office/drawing/2014/chart" uri="{C3380CC4-5D6E-409C-BE32-E72D297353CC}">
                <c16:uniqueId val="{00000013-003F-400D-A8AB-01391D11EE33}"/>
              </c:ext>
            </c:extLst>
          </c:dPt>
          <c:dPt>
            <c:idx val="10"/>
            <c:invertIfNegative val="0"/>
            <c:bubble3D val="0"/>
            <c:spPr>
              <a:solidFill>
                <a:schemeClr val="accent3">
                  <a:lumMod val="40000"/>
                  <a:lumOff val="60000"/>
                </a:schemeClr>
              </a:solidFill>
            </c:spPr>
            <c:extLst>
              <c:ext xmlns:c16="http://schemas.microsoft.com/office/drawing/2014/chart" uri="{C3380CC4-5D6E-409C-BE32-E72D297353CC}">
                <c16:uniqueId val="{00000015-003F-400D-A8AB-01391D11EE33}"/>
              </c:ext>
            </c:extLst>
          </c:dPt>
          <c:dPt>
            <c:idx val="11"/>
            <c:invertIfNegative val="0"/>
            <c:bubble3D val="0"/>
            <c:spPr>
              <a:solidFill>
                <a:schemeClr val="accent6">
                  <a:lumMod val="40000"/>
                  <a:lumOff val="60000"/>
                </a:schemeClr>
              </a:solidFill>
            </c:spPr>
            <c:extLst>
              <c:ext xmlns:c16="http://schemas.microsoft.com/office/drawing/2014/chart" uri="{C3380CC4-5D6E-409C-BE32-E72D297353CC}">
                <c16:uniqueId val="{00000017-003F-400D-A8AB-01391D11EE33}"/>
              </c:ext>
            </c:extLst>
          </c:dPt>
          <c:dPt>
            <c:idx val="12"/>
            <c:invertIfNegative val="0"/>
            <c:bubble3D val="0"/>
            <c:spPr>
              <a:solidFill>
                <a:schemeClr val="accent6">
                  <a:lumMod val="40000"/>
                  <a:lumOff val="60000"/>
                </a:schemeClr>
              </a:solidFill>
            </c:spPr>
            <c:extLst>
              <c:ext xmlns:c16="http://schemas.microsoft.com/office/drawing/2014/chart" uri="{C3380CC4-5D6E-409C-BE32-E72D297353CC}">
                <c16:uniqueId val="{00000019-003F-400D-A8AB-01391D11EE33}"/>
              </c:ext>
            </c:extLst>
          </c:dPt>
          <c:dPt>
            <c:idx val="14"/>
            <c:invertIfNegative val="0"/>
            <c:bubble3D val="0"/>
            <c:spPr>
              <a:solidFill>
                <a:schemeClr val="accent5">
                  <a:lumMod val="40000"/>
                  <a:lumOff val="60000"/>
                </a:schemeClr>
              </a:solidFill>
            </c:spPr>
            <c:extLst>
              <c:ext xmlns:c16="http://schemas.microsoft.com/office/drawing/2014/chart" uri="{C3380CC4-5D6E-409C-BE32-E72D297353CC}">
                <c16:uniqueId val="{0000001B-003F-400D-A8AB-01391D11EE33}"/>
              </c:ext>
            </c:extLst>
          </c:dPt>
          <c:dPt>
            <c:idx val="15"/>
            <c:invertIfNegative val="0"/>
            <c:bubble3D val="0"/>
            <c:spPr>
              <a:solidFill>
                <a:srgbClr val="FFFF00"/>
              </a:solidFill>
            </c:spPr>
            <c:extLst>
              <c:ext xmlns:c16="http://schemas.microsoft.com/office/drawing/2014/chart" uri="{C3380CC4-5D6E-409C-BE32-E72D297353CC}">
                <c16:uniqueId val="{0000001D-003F-400D-A8AB-01391D11EE33}"/>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'103-114匯整表'!$A$3:$B$21</c:f>
              <c:multiLvlStrCache>
                <c:ptCount val="19"/>
                <c:lvl>
                  <c:pt idx="0">
                    <c:v>教練所</c:v>
                  </c:pt>
                  <c:pt idx="1">
                    <c:v>球類</c:v>
                  </c:pt>
                  <c:pt idx="2">
                    <c:v>技擊</c:v>
                  </c:pt>
                  <c:pt idx="3">
                    <c:v>陸上</c:v>
                  </c:pt>
                  <c:pt idx="4">
                    <c:v>競技學院</c:v>
                  </c:pt>
                  <c:pt idx="5">
                    <c:v>適體</c:v>
                  </c:pt>
                  <c:pt idx="6">
                    <c:v>體研所</c:v>
                  </c:pt>
                  <c:pt idx="7">
                    <c:v>體推</c:v>
                  </c:pt>
                  <c:pt idx="8">
                    <c:v>體院</c:v>
                  </c:pt>
                  <c:pt idx="9">
                    <c:v>運科所</c:v>
                  </c:pt>
                  <c:pt idx="10">
                    <c:v>運保</c:v>
                  </c:pt>
                  <c:pt idx="11">
                    <c:v>產經</c:v>
                  </c:pt>
                  <c:pt idx="12">
                    <c:v>國際所</c:v>
                  </c:pt>
                  <c:pt idx="13">
                    <c:v>師培</c:v>
                  </c:pt>
                  <c:pt idx="14">
                    <c:v>通識</c:v>
                  </c:pt>
                  <c:pt idx="15">
                    <c:v>教務處</c:v>
                  </c:pt>
                  <c:pt idx="16">
                    <c:v>研發處</c:v>
                  </c:pt>
                  <c:pt idx="17">
                    <c:v>圖書館</c:v>
                  </c:pt>
                  <c:pt idx="18">
                    <c:v>資訊中心</c:v>
                  </c:pt>
                </c:lvl>
                <c:lvl>
                  <c:pt idx="0">
                    <c:v> 競技 </c:v>
                  </c:pt>
                  <c:pt idx="5">
                    <c:v>體育</c:v>
                  </c:pt>
                  <c:pt idx="9">
                    <c:v>健康</c:v>
                  </c:pt>
                  <c:pt idx="11">
                    <c:v>管理</c:v>
                  </c:pt>
                  <c:pt idx="13">
                    <c:v>共教</c:v>
                  </c:pt>
                  <c:pt idx="15">
                    <c:v>教務處</c:v>
                  </c:pt>
                  <c:pt idx="16">
                    <c:v>研發處</c:v>
                  </c:pt>
                  <c:pt idx="17">
                    <c:v>圖書館</c:v>
                  </c:pt>
                  <c:pt idx="18">
                    <c:v>資訊中心</c:v>
                  </c:pt>
                </c:lvl>
              </c:multiLvlStrCache>
            </c:multiLvlStrRef>
          </c:cat>
          <c:val>
            <c:numRef>
              <c:f>'103-114匯整表'!$C$3:$C$21</c:f>
              <c:numCache>
                <c:formatCode>#,##0_);[Red]\(#,##0\)</c:formatCode>
                <c:ptCount val="19"/>
                <c:pt idx="0">
                  <c:v>11931123</c:v>
                </c:pt>
                <c:pt idx="1">
                  <c:v>2026691</c:v>
                </c:pt>
                <c:pt idx="2">
                  <c:v>3965746</c:v>
                </c:pt>
                <c:pt idx="3">
                  <c:v>1256680</c:v>
                </c:pt>
                <c:pt idx="4">
                  <c:v>36000</c:v>
                </c:pt>
                <c:pt idx="5">
                  <c:v>676861</c:v>
                </c:pt>
                <c:pt idx="6">
                  <c:v>842410</c:v>
                </c:pt>
                <c:pt idx="7">
                  <c:v>3443500</c:v>
                </c:pt>
                <c:pt idx="8">
                  <c:v>190955</c:v>
                </c:pt>
                <c:pt idx="9">
                  <c:v>7534000</c:v>
                </c:pt>
                <c:pt idx="10">
                  <c:v>8769667</c:v>
                </c:pt>
                <c:pt idx="11">
                  <c:v>6804280</c:v>
                </c:pt>
                <c:pt idx="12">
                  <c:v>700000</c:v>
                </c:pt>
                <c:pt idx="13">
                  <c:v>0</c:v>
                </c:pt>
                <c:pt idx="14">
                  <c:v>1027600</c:v>
                </c:pt>
                <c:pt idx="15">
                  <c:v>7788044</c:v>
                </c:pt>
                <c:pt idx="16">
                  <c:v>430000</c:v>
                </c:pt>
                <c:pt idx="17">
                  <c:v>381604</c:v>
                </c:pt>
                <c:pt idx="18">
                  <c:v>762600</c:v>
                </c:pt>
              </c:numCache>
            </c:numRef>
          </c:val>
          <c:extLst>
            <c:ext xmlns:c16="http://schemas.microsoft.com/office/drawing/2014/chart" uri="{C3380CC4-5D6E-409C-BE32-E72D297353CC}">
              <c16:uniqueId val="{0000001E-003F-400D-A8AB-01391D11EE33}"/>
            </c:ext>
          </c:extLst>
        </c:ser>
        <c:dLbls>
          <c:showLegendKey val="0"/>
          <c:showVal val="1"/>
          <c:showCatName val="0"/>
          <c:showSerName val="0"/>
          <c:showPercent val="0"/>
          <c:showBubbleSize val="0"/>
        </c:dLbls>
        <c:gapWidth val="75"/>
        <c:axId val="1348903280"/>
        <c:axId val="1348891312"/>
      </c:barChart>
      <c:catAx>
        <c:axId val="1348903280"/>
        <c:scaling>
          <c:orientation val="minMax"/>
        </c:scaling>
        <c:delete val="0"/>
        <c:axPos val="b"/>
        <c:numFmt formatCode="General" sourceLinked="0"/>
        <c:majorTickMark val="none"/>
        <c:minorTickMark val="none"/>
        <c:tickLblPos val="nextTo"/>
        <c:crossAx val="1348891312"/>
        <c:crosses val="autoZero"/>
        <c:auto val="1"/>
        <c:lblAlgn val="ctr"/>
        <c:lblOffset val="100"/>
        <c:noMultiLvlLbl val="0"/>
      </c:catAx>
      <c:valAx>
        <c:axId val="1348891312"/>
        <c:scaling>
          <c:orientation val="minMax"/>
        </c:scaling>
        <c:delete val="0"/>
        <c:axPos val="l"/>
        <c:numFmt formatCode="#,##0_);[Red]\(#,##0\)" sourceLinked="1"/>
        <c:majorTickMark val="none"/>
        <c:minorTickMark val="none"/>
        <c:tickLblPos val="nextTo"/>
        <c:crossAx val="1348903280"/>
        <c:crosses val="autoZero"/>
        <c:crossBetween val="between"/>
      </c:valAx>
    </c:plotArea>
    <c:legend>
      <c:legendPos val="b"/>
      <c:overlay val="0"/>
    </c:legend>
    <c:plotVisOnly val="1"/>
    <c:dispBlanksAs val="gap"/>
    <c:showDLblsOverMax val="0"/>
  </c:chart>
  <c:txPr>
    <a:bodyPr/>
    <a:lstStyle/>
    <a:p>
      <a:pPr>
        <a:defRPr sz="1200"/>
      </a:pPr>
      <a:endParaRPr lang="zh-TW"/>
    </a:p>
  </c:txPr>
  <c:printSettings>
    <c:headerFooter/>
    <c:pageMargins b="0.75" l="0.7" r="0.7" t="0.75" header="0.3" footer="0.3"/>
    <c:pageSetup paperSize="8"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266698</xdr:colOff>
      <xdr:row>28</xdr:row>
      <xdr:rowOff>53746</xdr:rowOff>
    </xdr:from>
    <xdr:to>
      <xdr:col>13</xdr:col>
      <xdr:colOff>794657</xdr:colOff>
      <xdr:row>59</xdr:row>
      <xdr:rowOff>117023</xdr:rowOff>
    </xdr:to>
    <xdr:graphicFrame macro="">
      <xdr:nvGraphicFramePr>
        <xdr:cNvPr id="4" name="圖表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365760</xdr:colOff>
      <xdr:row>27</xdr:row>
      <xdr:rowOff>15646</xdr:rowOff>
    </xdr:from>
    <xdr:to>
      <xdr:col>14</xdr:col>
      <xdr:colOff>66767</xdr:colOff>
      <xdr:row>57</xdr:row>
      <xdr:rowOff>41563</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zoomScale="80" zoomScaleNormal="80" workbookViewId="0">
      <pane xSplit="2" ySplit="2" topLeftCell="C3" activePane="bottomRight" state="frozen"/>
      <selection pane="topRight" activeCell="C1" sqref="C1"/>
      <selection pane="bottomLeft" activeCell="A2" sqref="A2"/>
      <selection pane="bottomRight" activeCell="H52" sqref="H52"/>
    </sheetView>
  </sheetViews>
  <sheetFormatPr defaultColWidth="33.21875" defaultRowHeight="13.8" x14ac:dyDescent="0.3"/>
  <cols>
    <col min="1" max="1" width="5.44140625" style="3" bestFit="1" customWidth="1"/>
    <col min="2" max="2" width="8.44140625" style="3" bestFit="1" customWidth="1"/>
    <col min="3" max="3" width="13.6640625" style="1" bestFit="1" customWidth="1"/>
    <col min="4" max="10" width="39.77734375" style="4" customWidth="1"/>
    <col min="11" max="16384" width="33.21875" style="1"/>
  </cols>
  <sheetData>
    <row r="1" spans="1:10" ht="26.95" x14ac:dyDescent="0.3">
      <c r="A1" s="6"/>
      <c r="B1" s="6"/>
      <c r="C1" s="278" t="s">
        <v>92</v>
      </c>
      <c r="D1" s="279"/>
      <c r="E1" s="279"/>
      <c r="F1" s="279"/>
      <c r="G1" s="279"/>
      <c r="H1" s="279"/>
      <c r="I1" s="279"/>
      <c r="J1" s="280"/>
    </row>
    <row r="2" spans="1:10" x14ac:dyDescent="0.3">
      <c r="A2" s="6" t="s">
        <v>3</v>
      </c>
      <c r="B2" s="6" t="s">
        <v>4</v>
      </c>
      <c r="C2" s="7" t="s">
        <v>87</v>
      </c>
      <c r="D2" s="8" t="s">
        <v>25</v>
      </c>
      <c r="E2" s="8" t="s">
        <v>17</v>
      </c>
      <c r="F2" s="8" t="s">
        <v>18</v>
      </c>
      <c r="G2" s="8" t="s">
        <v>19</v>
      </c>
      <c r="H2" s="8" t="s">
        <v>20</v>
      </c>
      <c r="I2" s="8" t="s">
        <v>21</v>
      </c>
      <c r="J2" s="8" t="s">
        <v>26</v>
      </c>
    </row>
    <row r="3" spans="1:10" s="2" customFormat="1" x14ac:dyDescent="0.3">
      <c r="A3" s="281" t="s">
        <v>23</v>
      </c>
      <c r="B3" s="281" t="s">
        <v>14</v>
      </c>
      <c r="C3" s="9">
        <f>SUM(D3:J3)</f>
        <v>0</v>
      </c>
      <c r="D3" s="10">
        <v>0</v>
      </c>
      <c r="E3" s="10">
        <v>0</v>
      </c>
      <c r="F3" s="10">
        <v>0</v>
      </c>
      <c r="G3" s="10">
        <v>0</v>
      </c>
      <c r="H3" s="10">
        <v>0</v>
      </c>
      <c r="I3" s="10">
        <v>0</v>
      </c>
      <c r="J3" s="10">
        <v>0</v>
      </c>
    </row>
    <row r="4" spans="1:10" s="3" customFormat="1" x14ac:dyDescent="0.3">
      <c r="A4" s="282"/>
      <c r="B4" s="283"/>
      <c r="C4" s="12"/>
      <c r="D4" s="13"/>
      <c r="E4" s="13"/>
      <c r="F4" s="13"/>
      <c r="G4" s="13"/>
      <c r="H4" s="13"/>
      <c r="I4" s="13"/>
      <c r="J4" s="13"/>
    </row>
    <row r="5" spans="1:10" s="2" customFormat="1" x14ac:dyDescent="0.3">
      <c r="A5" s="282"/>
      <c r="B5" s="281" t="s">
        <v>15</v>
      </c>
      <c r="C5" s="9">
        <f t="shared" ref="C5:C31" si="0">SUM(D5:J5)</f>
        <v>186000</v>
      </c>
      <c r="D5" s="10">
        <v>0</v>
      </c>
      <c r="E5" s="10">
        <v>0</v>
      </c>
      <c r="F5" s="10">
        <v>0</v>
      </c>
      <c r="G5" s="10">
        <v>186000</v>
      </c>
      <c r="H5" s="10">
        <v>0</v>
      </c>
      <c r="I5" s="10">
        <v>0</v>
      </c>
      <c r="J5" s="10">
        <v>0</v>
      </c>
    </row>
    <row r="6" spans="1:10" x14ac:dyDescent="0.3">
      <c r="A6" s="283"/>
      <c r="B6" s="283"/>
      <c r="C6" s="12"/>
      <c r="D6" s="8"/>
      <c r="E6" s="8"/>
      <c r="F6" s="8"/>
      <c r="G6" s="8" t="s">
        <v>67</v>
      </c>
      <c r="H6" s="8"/>
      <c r="I6" s="8"/>
      <c r="J6" s="8"/>
    </row>
    <row r="7" spans="1:10" s="2" customFormat="1" x14ac:dyDescent="0.3">
      <c r="A7" s="284" t="s">
        <v>6</v>
      </c>
      <c r="B7" s="284" t="s">
        <v>2</v>
      </c>
      <c r="C7" s="14">
        <f t="shared" si="0"/>
        <v>4463100</v>
      </c>
      <c r="D7" s="15">
        <v>290000</v>
      </c>
      <c r="E7" s="15">
        <v>900000</v>
      </c>
      <c r="F7" s="15">
        <v>989100</v>
      </c>
      <c r="G7" s="15">
        <v>935000</v>
      </c>
      <c r="H7" s="15">
        <v>0</v>
      </c>
      <c r="I7" s="15">
        <v>379000</v>
      </c>
      <c r="J7" s="15">
        <v>970000</v>
      </c>
    </row>
    <row r="8" spans="1:10" ht="27.55" x14ac:dyDescent="0.3">
      <c r="A8" s="285"/>
      <c r="B8" s="286"/>
      <c r="C8" s="12"/>
      <c r="D8" s="8" t="s">
        <v>37</v>
      </c>
      <c r="E8" s="8" t="s">
        <v>42</v>
      </c>
      <c r="F8" s="8" t="s">
        <v>46</v>
      </c>
      <c r="G8" s="8" t="s">
        <v>50</v>
      </c>
      <c r="H8" s="8"/>
      <c r="I8" s="16" t="s">
        <v>79</v>
      </c>
      <c r="J8" s="17" t="s">
        <v>85</v>
      </c>
    </row>
    <row r="9" spans="1:10" s="2" customFormat="1" x14ac:dyDescent="0.3">
      <c r="A9" s="285"/>
      <c r="B9" s="284" t="s">
        <v>10</v>
      </c>
      <c r="C9" s="14">
        <f t="shared" si="0"/>
        <v>3904924</v>
      </c>
      <c r="D9" s="15">
        <v>450000</v>
      </c>
      <c r="E9" s="15">
        <v>1100000</v>
      </c>
      <c r="F9" s="15">
        <v>1000000</v>
      </c>
      <c r="G9" s="15">
        <v>1022924</v>
      </c>
      <c r="H9" s="15">
        <v>0</v>
      </c>
      <c r="I9" s="15">
        <v>332000</v>
      </c>
      <c r="J9" s="15">
        <v>0</v>
      </c>
    </row>
    <row r="10" spans="1:10" ht="41.35" x14ac:dyDescent="0.3">
      <c r="A10" s="285"/>
      <c r="B10" s="286"/>
      <c r="C10" s="12"/>
      <c r="D10" s="8" t="s">
        <v>31</v>
      </c>
      <c r="E10" s="8" t="s">
        <v>57</v>
      </c>
      <c r="F10" s="8" t="s">
        <v>58</v>
      </c>
      <c r="G10" s="8" t="s">
        <v>59</v>
      </c>
      <c r="H10" s="8"/>
      <c r="I10" s="16" t="s">
        <v>77</v>
      </c>
      <c r="J10" s="8"/>
    </row>
    <row r="11" spans="1:10" s="2" customFormat="1" x14ac:dyDescent="0.3">
      <c r="A11" s="285"/>
      <c r="B11" s="284" t="s">
        <v>34</v>
      </c>
      <c r="C11" s="14">
        <f t="shared" si="0"/>
        <v>400000</v>
      </c>
      <c r="D11" s="15">
        <v>400000</v>
      </c>
      <c r="E11" s="18">
        <v>0</v>
      </c>
      <c r="F11" s="15">
        <v>0</v>
      </c>
      <c r="G11" s="18">
        <v>0</v>
      </c>
      <c r="H11" s="15">
        <v>0</v>
      </c>
      <c r="I11" s="18">
        <v>0</v>
      </c>
      <c r="J11" s="15">
        <v>0</v>
      </c>
    </row>
    <row r="12" spans="1:10" ht="27.55" x14ac:dyDescent="0.3">
      <c r="A12" s="286"/>
      <c r="B12" s="286"/>
      <c r="C12" s="12"/>
      <c r="D12" s="8" t="s">
        <v>35</v>
      </c>
      <c r="E12" s="19" t="s">
        <v>89</v>
      </c>
      <c r="F12" s="8"/>
      <c r="G12" s="19" t="s">
        <v>88</v>
      </c>
      <c r="H12" s="19" t="s">
        <v>88</v>
      </c>
      <c r="I12" s="19" t="s">
        <v>88</v>
      </c>
      <c r="J12" s="19" t="s">
        <v>88</v>
      </c>
    </row>
    <row r="13" spans="1:10" s="2" customFormat="1" x14ac:dyDescent="0.3">
      <c r="A13" s="272" t="s">
        <v>16</v>
      </c>
      <c r="B13" s="272" t="s">
        <v>7</v>
      </c>
      <c r="C13" s="20">
        <f t="shared" si="0"/>
        <v>2662776</v>
      </c>
      <c r="D13" s="21">
        <v>405300</v>
      </c>
      <c r="E13" s="21">
        <v>1220000</v>
      </c>
      <c r="F13" s="21">
        <v>0</v>
      </c>
      <c r="G13" s="21">
        <v>417476</v>
      </c>
      <c r="H13" s="21">
        <v>0</v>
      </c>
      <c r="I13" s="21">
        <v>350000</v>
      </c>
      <c r="J13" s="21">
        <v>270000</v>
      </c>
    </row>
    <row r="14" spans="1:10" x14ac:dyDescent="0.3">
      <c r="A14" s="273"/>
      <c r="B14" s="274"/>
      <c r="C14" s="12"/>
      <c r="D14" s="8" t="s">
        <v>38</v>
      </c>
      <c r="E14" s="8" t="s">
        <v>44</v>
      </c>
      <c r="F14" s="8"/>
      <c r="G14" s="8" t="s">
        <v>53</v>
      </c>
      <c r="H14" s="8"/>
      <c r="I14" s="16" t="s">
        <v>80</v>
      </c>
      <c r="J14" s="16" t="s">
        <v>86</v>
      </c>
    </row>
    <row r="15" spans="1:10" s="2" customFormat="1" x14ac:dyDescent="0.3">
      <c r="A15" s="273"/>
      <c r="B15" s="272" t="s">
        <v>22</v>
      </c>
      <c r="C15" s="20">
        <f t="shared" si="0"/>
        <v>200000</v>
      </c>
      <c r="D15" s="22">
        <v>0</v>
      </c>
      <c r="E15" s="22">
        <v>0</v>
      </c>
      <c r="F15" s="22">
        <v>0</v>
      </c>
      <c r="G15" s="22">
        <v>0</v>
      </c>
      <c r="H15" s="22">
        <v>0</v>
      </c>
      <c r="I15" s="21">
        <v>200000</v>
      </c>
      <c r="J15" s="21">
        <v>0</v>
      </c>
    </row>
    <row r="16" spans="1:10" x14ac:dyDescent="0.3">
      <c r="A16" s="274"/>
      <c r="B16" s="274"/>
      <c r="C16" s="12"/>
      <c r="D16" s="23" t="s">
        <v>90</v>
      </c>
      <c r="E16" s="23" t="s">
        <v>90</v>
      </c>
      <c r="F16" s="23" t="s">
        <v>90</v>
      </c>
      <c r="G16" s="23" t="s">
        <v>90</v>
      </c>
      <c r="H16" s="23" t="s">
        <v>90</v>
      </c>
      <c r="I16" s="16" t="s">
        <v>81</v>
      </c>
      <c r="J16" s="8"/>
    </row>
    <row r="17" spans="1:10" s="2" customFormat="1" x14ac:dyDescent="0.3">
      <c r="A17" s="275" t="s">
        <v>5</v>
      </c>
      <c r="B17" s="275" t="s">
        <v>1</v>
      </c>
      <c r="C17" s="24">
        <f t="shared" si="0"/>
        <v>4200000</v>
      </c>
      <c r="D17" s="25">
        <v>700000</v>
      </c>
      <c r="E17" s="25">
        <v>980000</v>
      </c>
      <c r="F17" s="25">
        <v>0</v>
      </c>
      <c r="G17" s="25">
        <v>350000</v>
      </c>
      <c r="H17" s="25">
        <v>850000</v>
      </c>
      <c r="I17" s="25">
        <v>600000</v>
      </c>
      <c r="J17" s="25">
        <v>720000</v>
      </c>
    </row>
    <row r="18" spans="1:10" ht="27.55" x14ac:dyDescent="0.3">
      <c r="A18" s="276"/>
      <c r="B18" s="277"/>
      <c r="C18" s="12"/>
      <c r="D18" s="8" t="s">
        <v>36</v>
      </c>
      <c r="E18" s="8" t="s">
        <v>41</v>
      </c>
      <c r="F18" s="8"/>
      <c r="G18" s="8" t="s">
        <v>49</v>
      </c>
      <c r="H18" s="8" t="s">
        <v>73</v>
      </c>
      <c r="I18" s="16" t="s">
        <v>78</v>
      </c>
      <c r="J18" s="16" t="s">
        <v>82</v>
      </c>
    </row>
    <row r="19" spans="1:10" s="2" customFormat="1" x14ac:dyDescent="0.3">
      <c r="A19" s="276"/>
      <c r="B19" s="275" t="s">
        <v>51</v>
      </c>
      <c r="C19" s="24">
        <f t="shared" si="0"/>
        <v>2329442</v>
      </c>
      <c r="D19" s="25">
        <v>322000</v>
      </c>
      <c r="E19" s="25">
        <v>598000</v>
      </c>
      <c r="F19" s="25">
        <v>482942</v>
      </c>
      <c r="G19" s="25">
        <v>530000</v>
      </c>
      <c r="H19" s="25">
        <v>0</v>
      </c>
      <c r="I19" s="25">
        <v>160000</v>
      </c>
      <c r="J19" s="25">
        <v>236500</v>
      </c>
    </row>
    <row r="20" spans="1:10" ht="27.55" x14ac:dyDescent="0.3">
      <c r="A20" s="276"/>
      <c r="B20" s="277"/>
      <c r="C20" s="12"/>
      <c r="D20" s="8" t="s">
        <v>30</v>
      </c>
      <c r="E20" s="8" t="s">
        <v>43</v>
      </c>
      <c r="F20" s="8" t="s">
        <v>47</v>
      </c>
      <c r="G20" s="8" t="s">
        <v>52</v>
      </c>
      <c r="H20" s="8"/>
      <c r="I20" s="8" t="s">
        <v>75</v>
      </c>
      <c r="J20" s="16" t="s">
        <v>83</v>
      </c>
    </row>
    <row r="21" spans="1:10" s="2" customFormat="1" x14ac:dyDescent="0.3">
      <c r="A21" s="276"/>
      <c r="B21" s="275" t="s">
        <v>11</v>
      </c>
      <c r="C21" s="24">
        <f t="shared" si="0"/>
        <v>1149900</v>
      </c>
      <c r="D21" s="25">
        <v>260000</v>
      </c>
      <c r="E21" s="25">
        <v>195000</v>
      </c>
      <c r="F21" s="25">
        <v>216300</v>
      </c>
      <c r="G21" s="25">
        <v>180000</v>
      </c>
      <c r="H21" s="25">
        <v>298600</v>
      </c>
      <c r="I21" s="25">
        <v>0</v>
      </c>
      <c r="J21" s="25">
        <v>0</v>
      </c>
    </row>
    <row r="22" spans="1:10" x14ac:dyDescent="0.3">
      <c r="A22" s="276"/>
      <c r="B22" s="277"/>
      <c r="C22" s="12"/>
      <c r="D22" s="8" t="s">
        <v>27</v>
      </c>
      <c r="E22" s="8" t="s">
        <v>60</v>
      </c>
      <c r="F22" s="8" t="s">
        <v>61</v>
      </c>
      <c r="G22" s="8" t="s">
        <v>62</v>
      </c>
      <c r="H22" s="8" t="s">
        <v>68</v>
      </c>
      <c r="I22" s="8"/>
      <c r="J22" s="8"/>
    </row>
    <row r="23" spans="1:10" s="2" customFormat="1" x14ac:dyDescent="0.3">
      <c r="A23" s="276"/>
      <c r="B23" s="275" t="s">
        <v>12</v>
      </c>
      <c r="C23" s="24">
        <f t="shared" si="0"/>
        <v>2580000</v>
      </c>
      <c r="D23" s="25">
        <v>160000</v>
      </c>
      <c r="E23" s="25">
        <v>200000</v>
      </c>
      <c r="F23" s="25">
        <v>465000</v>
      </c>
      <c r="G23" s="25">
        <v>220000</v>
      </c>
      <c r="H23" s="25">
        <v>1115000</v>
      </c>
      <c r="I23" s="25">
        <v>420000</v>
      </c>
      <c r="J23" s="25">
        <v>0</v>
      </c>
    </row>
    <row r="24" spans="1:10" x14ac:dyDescent="0.3">
      <c r="A24" s="276"/>
      <c r="B24" s="277"/>
      <c r="C24" s="12"/>
      <c r="D24" s="8" t="s">
        <v>28</v>
      </c>
      <c r="E24" s="8" t="s">
        <v>63</v>
      </c>
      <c r="F24" s="8" t="s">
        <v>64</v>
      </c>
      <c r="G24" s="8" t="s">
        <v>65</v>
      </c>
      <c r="H24" s="8" t="s">
        <v>69</v>
      </c>
      <c r="I24" s="16" t="s">
        <v>76</v>
      </c>
      <c r="J24" s="8"/>
    </row>
    <row r="25" spans="1:10" s="2" customFormat="1" x14ac:dyDescent="0.3">
      <c r="A25" s="276"/>
      <c r="B25" s="275" t="s">
        <v>13</v>
      </c>
      <c r="C25" s="24">
        <f t="shared" si="0"/>
        <v>1055255</v>
      </c>
      <c r="D25" s="25">
        <v>280000</v>
      </c>
      <c r="E25" s="25">
        <v>335255</v>
      </c>
      <c r="F25" s="25">
        <v>0</v>
      </c>
      <c r="G25" s="25">
        <v>0</v>
      </c>
      <c r="H25" s="25">
        <v>440000</v>
      </c>
      <c r="I25" s="25">
        <v>0</v>
      </c>
      <c r="J25" s="25">
        <v>0</v>
      </c>
    </row>
    <row r="26" spans="1:10" ht="27.55" x14ac:dyDescent="0.3">
      <c r="A26" s="277"/>
      <c r="B26" s="277"/>
      <c r="C26" s="12"/>
      <c r="D26" s="8" t="s">
        <v>29</v>
      </c>
      <c r="E26" s="8" t="s">
        <v>66</v>
      </c>
      <c r="F26" s="8"/>
      <c r="G26" s="8"/>
      <c r="H26" s="8" t="s">
        <v>70</v>
      </c>
      <c r="I26" s="8"/>
      <c r="J26" s="8"/>
    </row>
    <row r="27" spans="1:10" s="2" customFormat="1" x14ac:dyDescent="0.3">
      <c r="A27" s="266" t="s">
        <v>24</v>
      </c>
      <c r="B27" s="266" t="s">
        <v>9</v>
      </c>
      <c r="C27" s="26">
        <f t="shared" si="0"/>
        <v>2784450</v>
      </c>
      <c r="D27" s="27">
        <v>360700</v>
      </c>
      <c r="E27" s="27">
        <v>247700</v>
      </c>
      <c r="F27" s="27">
        <v>520000</v>
      </c>
      <c r="G27" s="27">
        <v>853900</v>
      </c>
      <c r="H27" s="27">
        <v>501150</v>
      </c>
      <c r="I27" s="27">
        <v>0</v>
      </c>
      <c r="J27" s="27">
        <v>301000</v>
      </c>
    </row>
    <row r="28" spans="1:10" ht="27.55" x14ac:dyDescent="0.3">
      <c r="A28" s="267"/>
      <c r="B28" s="268"/>
      <c r="C28" s="12"/>
      <c r="D28" s="8" t="s">
        <v>32</v>
      </c>
      <c r="E28" s="8" t="s">
        <v>54</v>
      </c>
      <c r="F28" s="8" t="s">
        <v>55</v>
      </c>
      <c r="G28" s="8" t="s">
        <v>56</v>
      </c>
      <c r="H28" s="8" t="s">
        <v>74</v>
      </c>
      <c r="I28" s="8"/>
      <c r="J28" s="16" t="s">
        <v>84</v>
      </c>
    </row>
    <row r="29" spans="1:10" s="2" customFormat="1" x14ac:dyDescent="0.3">
      <c r="A29" s="267"/>
      <c r="B29" s="266" t="s">
        <v>0</v>
      </c>
      <c r="C29" s="26">
        <f t="shared" si="0"/>
        <v>461200</v>
      </c>
      <c r="D29" s="27">
        <v>0</v>
      </c>
      <c r="E29" s="27">
        <v>0</v>
      </c>
      <c r="F29" s="27">
        <v>0</v>
      </c>
      <c r="G29" s="27">
        <v>257200</v>
      </c>
      <c r="H29" s="27">
        <v>204000</v>
      </c>
      <c r="I29" s="27">
        <v>0</v>
      </c>
      <c r="J29" s="27">
        <v>0</v>
      </c>
    </row>
    <row r="30" spans="1:10" ht="27.55" x14ac:dyDescent="0.3">
      <c r="A30" s="267"/>
      <c r="B30" s="268"/>
      <c r="C30" s="12"/>
      <c r="D30" s="8"/>
      <c r="E30" s="8"/>
      <c r="F30" s="8"/>
      <c r="G30" s="8" t="s">
        <v>48</v>
      </c>
      <c r="H30" s="8" t="s">
        <v>71</v>
      </c>
      <c r="I30" s="8"/>
      <c r="J30" s="8"/>
    </row>
    <row r="31" spans="1:10" s="2" customFormat="1" x14ac:dyDescent="0.3">
      <c r="A31" s="267"/>
      <c r="B31" s="266" t="s">
        <v>8</v>
      </c>
      <c r="C31" s="26">
        <f t="shared" si="0"/>
        <v>1052000</v>
      </c>
      <c r="D31" s="27">
        <v>372000</v>
      </c>
      <c r="E31" s="27">
        <v>205000</v>
      </c>
      <c r="F31" s="27">
        <v>0</v>
      </c>
      <c r="G31" s="27">
        <v>0</v>
      </c>
      <c r="H31" s="27">
        <v>475000</v>
      </c>
      <c r="I31" s="27">
        <v>0</v>
      </c>
      <c r="J31" s="27">
        <v>0</v>
      </c>
    </row>
    <row r="32" spans="1:10" x14ac:dyDescent="0.3">
      <c r="A32" s="268"/>
      <c r="B32" s="268"/>
      <c r="C32" s="12"/>
      <c r="D32" s="8" t="s">
        <v>33</v>
      </c>
      <c r="E32" s="8" t="s">
        <v>45</v>
      </c>
      <c r="F32" s="8"/>
      <c r="G32" s="8"/>
      <c r="H32" s="8" t="s">
        <v>72</v>
      </c>
      <c r="I32" s="8"/>
      <c r="J32" s="8"/>
    </row>
    <row r="33" spans="1:10" s="5" customFormat="1" x14ac:dyDescent="0.3">
      <c r="A33" s="269" t="s">
        <v>93</v>
      </c>
      <c r="B33" s="11" t="s">
        <v>40</v>
      </c>
      <c r="C33" s="28">
        <f>C3+C5+C7+C9+C11+C13+C17+C19+C21+C23+C25+C27+C29+C31</f>
        <v>27229047</v>
      </c>
      <c r="D33" s="28">
        <f>D3+D5+D7+D9+D11+D13+D17+D19+D21+D23+D25+D27+D29+D31</f>
        <v>4000000</v>
      </c>
      <c r="E33" s="28">
        <f>E3+E5+E7+E9+E11+E13+E15+E17+E19+E21+E23+E25+E27+E29+E31</f>
        <v>5980955</v>
      </c>
      <c r="F33" s="28">
        <f t="shared" ref="F33" si="1">F3+F5+F7+F9+F11+F13+F15+F17+F19+F21+F23+F25+F27+F29+F31</f>
        <v>3673342</v>
      </c>
      <c r="G33" s="28">
        <f>G3+G5+G7+G9+G11+G13+G15+G17+G19+G21+G23+G25+G27+G29+G31</f>
        <v>4952500</v>
      </c>
      <c r="H33" s="28">
        <f>H3+H5+H7+H9+H11+H13+H15+H17+H19+H21+H23+H25+H27+H29+H31</f>
        <v>3883750</v>
      </c>
      <c r="I33" s="28">
        <f>I3+I5+I7+I9+I11+I13+I15+I17+I19+I21+I23+I25+I27+I29+I31</f>
        <v>2441000</v>
      </c>
      <c r="J33" s="28">
        <f>J3+J5+J7+J9+J11+J13+J15+J17+J19+J21+J23+J25+J27+J29+J31</f>
        <v>2497500</v>
      </c>
    </row>
    <row r="34" spans="1:10" x14ac:dyDescent="0.3">
      <c r="A34" s="270"/>
      <c r="B34" s="11" t="s">
        <v>39</v>
      </c>
      <c r="C34" s="7"/>
      <c r="D34" s="8">
        <v>4000000</v>
      </c>
      <c r="E34" s="8">
        <v>5980955</v>
      </c>
      <c r="F34" s="8">
        <v>3673342</v>
      </c>
      <c r="G34" s="8">
        <v>4952500</v>
      </c>
      <c r="H34" s="8">
        <f>SUM(H3:H31)</f>
        <v>3883750</v>
      </c>
      <c r="I34" s="8">
        <v>2441250</v>
      </c>
      <c r="J34" s="8">
        <v>2497500</v>
      </c>
    </row>
    <row r="35" spans="1:10" x14ac:dyDescent="0.3">
      <c r="A35" s="271"/>
      <c r="B35" s="6" t="s">
        <v>91</v>
      </c>
      <c r="C35" s="7"/>
      <c r="D35" s="8">
        <f>D34-D33</f>
        <v>0</v>
      </c>
      <c r="E35" s="8">
        <f t="shared" ref="E35:J35" si="2">E34-E33</f>
        <v>0</v>
      </c>
      <c r="F35" s="8">
        <f t="shared" si="2"/>
        <v>0</v>
      </c>
      <c r="G35" s="8">
        <f t="shared" si="2"/>
        <v>0</v>
      </c>
      <c r="H35" s="8">
        <f t="shared" si="2"/>
        <v>0</v>
      </c>
      <c r="I35" s="8">
        <f t="shared" si="2"/>
        <v>250</v>
      </c>
      <c r="J35" s="8">
        <f t="shared" si="2"/>
        <v>0</v>
      </c>
    </row>
  </sheetData>
  <sortState ref="A2:XFD15">
    <sortCondition ref="A2:A15"/>
  </sortState>
  <mergeCells count="22">
    <mergeCell ref="C1:J1"/>
    <mergeCell ref="A3:A6"/>
    <mergeCell ref="B3:B4"/>
    <mergeCell ref="B5:B6"/>
    <mergeCell ref="A7:A12"/>
    <mergeCell ref="B7:B8"/>
    <mergeCell ref="B9:B10"/>
    <mergeCell ref="B11:B12"/>
    <mergeCell ref="A13:A16"/>
    <mergeCell ref="B13:B14"/>
    <mergeCell ref="B15:B16"/>
    <mergeCell ref="A17:A26"/>
    <mergeCell ref="B17:B18"/>
    <mergeCell ref="B19:B20"/>
    <mergeCell ref="B21:B22"/>
    <mergeCell ref="B23:B24"/>
    <mergeCell ref="B25:B26"/>
    <mergeCell ref="A27:A32"/>
    <mergeCell ref="B27:B28"/>
    <mergeCell ref="B29:B30"/>
    <mergeCell ref="B31:B32"/>
    <mergeCell ref="A33:A35"/>
  </mergeCells>
  <phoneticPr fontId="1" type="noConversion"/>
  <pageMargins left="0.25" right="0.25" top="0.75" bottom="0.75" header="0.3" footer="0.3"/>
  <pageSetup paperSize="9" scale="44"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
  <sheetViews>
    <sheetView workbookViewId="0">
      <pane xSplit="1" ySplit="1" topLeftCell="B2" activePane="bottomRight" state="frozen"/>
      <selection activeCell="B3" sqref="B3"/>
      <selection pane="topRight" activeCell="B3" sqref="B3"/>
      <selection pane="bottomLeft" activeCell="B3" sqref="B3"/>
      <selection pane="bottomRight" activeCell="B3" sqref="B3"/>
    </sheetView>
  </sheetViews>
  <sheetFormatPr defaultRowHeight="16.3" x14ac:dyDescent="0.3"/>
  <cols>
    <col min="1" max="1" width="12.88671875" customWidth="1"/>
    <col min="2" max="5" width="41.33203125" customWidth="1"/>
  </cols>
  <sheetData>
    <row r="1" spans="1:5" ht="16.75" customHeight="1" x14ac:dyDescent="0.3">
      <c r="A1" s="139" t="s">
        <v>4</v>
      </c>
      <c r="B1" s="139" t="s">
        <v>178</v>
      </c>
      <c r="C1" s="139" t="s">
        <v>176</v>
      </c>
      <c r="D1" s="139" t="s">
        <v>179</v>
      </c>
      <c r="E1" s="139" t="s">
        <v>165</v>
      </c>
    </row>
    <row r="2" spans="1:5" s="127" customFormat="1" ht="16.3" customHeight="1" x14ac:dyDescent="0.3">
      <c r="A2" s="344" t="s">
        <v>10</v>
      </c>
      <c r="B2" s="131">
        <v>647000</v>
      </c>
      <c r="C2" s="132">
        <v>350000</v>
      </c>
      <c r="D2" s="132">
        <v>300000</v>
      </c>
      <c r="E2" s="138">
        <v>1140000</v>
      </c>
    </row>
    <row r="3" spans="1:5" ht="55.1" x14ac:dyDescent="0.3">
      <c r="A3" s="344"/>
      <c r="B3" s="29" t="s">
        <v>129</v>
      </c>
      <c r="C3" s="29" t="s">
        <v>138</v>
      </c>
      <c r="D3" s="29" t="s">
        <v>156</v>
      </c>
      <c r="E3" s="7" t="s">
        <v>169</v>
      </c>
    </row>
    <row r="4" spans="1:5" ht="30.05" customHeight="1" x14ac:dyDescent="0.3">
      <c r="A4" s="142" t="s">
        <v>181</v>
      </c>
      <c r="B4" s="29"/>
      <c r="C4" s="29"/>
      <c r="D4" s="29"/>
      <c r="E4" s="7"/>
    </row>
    <row r="5" spans="1:5" ht="129" customHeight="1" x14ac:dyDescent="0.3">
      <c r="A5" s="142" t="s">
        <v>183</v>
      </c>
      <c r="B5" s="133"/>
      <c r="C5" s="133"/>
      <c r="D5" s="133"/>
      <c r="E5" s="133"/>
    </row>
    <row r="6" spans="1:5" ht="151.85" customHeight="1" x14ac:dyDescent="0.3">
      <c r="A6" s="142" t="s">
        <v>186</v>
      </c>
      <c r="B6" s="133"/>
      <c r="C6" s="133"/>
      <c r="D6" s="133"/>
      <c r="E6" s="133"/>
    </row>
  </sheetData>
  <mergeCells count="1">
    <mergeCell ref="A2:A3"/>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6"/>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6.3" x14ac:dyDescent="0.3"/>
  <cols>
    <col min="1" max="1" width="12.88671875" customWidth="1"/>
    <col min="2" max="5" width="41.33203125" customWidth="1"/>
  </cols>
  <sheetData>
    <row r="1" spans="1:5" x14ac:dyDescent="0.3">
      <c r="A1" s="139" t="s">
        <v>4</v>
      </c>
      <c r="B1" s="139" t="s">
        <v>178</v>
      </c>
      <c r="C1" s="139" t="s">
        <v>176</v>
      </c>
      <c r="D1" s="139" t="s">
        <v>179</v>
      </c>
      <c r="E1" s="139" t="s">
        <v>177</v>
      </c>
    </row>
    <row r="2" spans="1:5" ht="16.3" customHeight="1" x14ac:dyDescent="0.3">
      <c r="A2" s="344" t="s">
        <v>7</v>
      </c>
      <c r="B2" s="29">
        <v>599820</v>
      </c>
      <c r="C2" s="30">
        <v>700000</v>
      </c>
      <c r="D2" s="30">
        <f>990000-6000+310000</f>
        <v>1294000</v>
      </c>
      <c r="E2" s="124">
        <v>1315000</v>
      </c>
    </row>
    <row r="3" spans="1:5" ht="234.2" x14ac:dyDescent="0.3">
      <c r="A3" s="344"/>
      <c r="B3" s="29" t="s">
        <v>132</v>
      </c>
      <c r="C3" s="29" t="s">
        <v>141</v>
      </c>
      <c r="D3" s="30" t="s">
        <v>163</v>
      </c>
      <c r="E3" s="7" t="s">
        <v>170</v>
      </c>
    </row>
    <row r="4" spans="1:5" ht="30.05" customHeight="1" x14ac:dyDescent="0.3">
      <c r="A4" s="142" t="s">
        <v>181</v>
      </c>
      <c r="B4" s="29"/>
      <c r="C4" s="29"/>
      <c r="D4" s="30"/>
      <c r="E4" s="7"/>
    </row>
    <row r="5" spans="1:5" ht="129" customHeight="1" x14ac:dyDescent="0.3">
      <c r="A5" s="142" t="s">
        <v>184</v>
      </c>
      <c r="B5" s="133"/>
      <c r="C5" s="133"/>
      <c r="D5" s="133"/>
      <c r="E5" s="133"/>
    </row>
    <row r="6" spans="1:5" ht="151.85" customHeight="1" x14ac:dyDescent="0.3">
      <c r="A6" s="142" t="s">
        <v>185</v>
      </c>
      <c r="B6" s="133"/>
      <c r="C6" s="133"/>
      <c r="D6" s="133"/>
      <c r="E6" s="133"/>
    </row>
  </sheetData>
  <mergeCells count="1">
    <mergeCell ref="A2:A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3"/>
  <sheetViews>
    <sheetView zoomScale="70" zoomScaleNormal="70" workbookViewId="0">
      <selection activeCell="P4" sqref="P4"/>
    </sheetView>
  </sheetViews>
  <sheetFormatPr defaultColWidth="33.21875" defaultRowHeight="13.15" x14ac:dyDescent="0.3"/>
  <cols>
    <col min="1" max="1" width="8.109375" style="34" customWidth="1"/>
    <col min="2" max="2" width="13.33203125" style="34" customWidth="1"/>
    <col min="3" max="3" width="13.33203125" style="32" customWidth="1"/>
    <col min="4" max="10" width="13.33203125" style="35" customWidth="1"/>
    <col min="11" max="13" width="13.33203125" style="32" customWidth="1"/>
    <col min="14" max="14" width="13.33203125" style="36" customWidth="1"/>
    <col min="15" max="15" width="11.5546875" style="36" bestFit="1" customWidth="1"/>
    <col min="16" max="16384" width="33.21875" style="32"/>
  </cols>
  <sheetData>
    <row r="1" spans="1:15" ht="26.3" thickBot="1" x14ac:dyDescent="0.35">
      <c r="A1" s="31"/>
      <c r="B1" s="31"/>
      <c r="C1" s="298" t="s">
        <v>155</v>
      </c>
      <c r="D1" s="299"/>
      <c r="E1" s="299"/>
      <c r="F1" s="299"/>
      <c r="G1" s="299"/>
      <c r="H1" s="299"/>
      <c r="I1" s="299"/>
      <c r="J1" s="299"/>
    </row>
    <row r="2" spans="1:15" ht="26.95" thickBot="1" x14ac:dyDescent="0.35">
      <c r="A2" s="51" t="s">
        <v>3</v>
      </c>
      <c r="B2" s="52" t="s">
        <v>4</v>
      </c>
      <c r="C2" s="53" t="s">
        <v>152</v>
      </c>
      <c r="D2" s="54" t="s">
        <v>25</v>
      </c>
      <c r="E2" s="55" t="s">
        <v>17</v>
      </c>
      <c r="F2" s="55" t="s">
        <v>18</v>
      </c>
      <c r="G2" s="55" t="s">
        <v>19</v>
      </c>
      <c r="H2" s="55" t="s">
        <v>20</v>
      </c>
      <c r="I2" s="55" t="s">
        <v>21</v>
      </c>
      <c r="J2" s="55" t="s">
        <v>26</v>
      </c>
      <c r="K2" s="55" t="s">
        <v>147</v>
      </c>
      <c r="L2" s="55" t="s">
        <v>148</v>
      </c>
      <c r="M2" s="55" t="s">
        <v>149</v>
      </c>
      <c r="N2" s="55" t="s">
        <v>150</v>
      </c>
      <c r="O2" s="119" t="s">
        <v>164</v>
      </c>
    </row>
    <row r="3" spans="1:15" s="33" customFormat="1" ht="21" customHeight="1" x14ac:dyDescent="0.3">
      <c r="A3" s="295" t="s">
        <v>5</v>
      </c>
      <c r="B3" s="56" t="s">
        <v>1</v>
      </c>
      <c r="C3" s="67">
        <f>SUM(D3:N3)</f>
        <v>6080000</v>
      </c>
      <c r="D3" s="68">
        <v>700000</v>
      </c>
      <c r="E3" s="69">
        <v>980000</v>
      </c>
      <c r="F3" s="69">
        <v>0</v>
      </c>
      <c r="G3" s="69">
        <v>350000</v>
      </c>
      <c r="H3" s="69">
        <v>850000</v>
      </c>
      <c r="I3" s="69">
        <v>600000</v>
      </c>
      <c r="J3" s="69">
        <v>720000</v>
      </c>
      <c r="K3" s="70"/>
      <c r="L3" s="70"/>
      <c r="M3" s="70">
        <v>1880000</v>
      </c>
      <c r="N3" s="71"/>
      <c r="O3" s="71">
        <v>1100000</v>
      </c>
    </row>
    <row r="4" spans="1:15" s="33" customFormat="1" ht="21" customHeight="1" x14ac:dyDescent="0.3">
      <c r="A4" s="296"/>
      <c r="B4" s="48" t="s">
        <v>51</v>
      </c>
      <c r="C4" s="72">
        <f>SUM(D4:N4)</f>
        <v>2919442</v>
      </c>
      <c r="D4" s="73">
        <v>322000</v>
      </c>
      <c r="E4" s="74">
        <v>598000</v>
      </c>
      <c r="F4" s="74">
        <v>482942</v>
      </c>
      <c r="G4" s="74">
        <v>530000</v>
      </c>
      <c r="H4" s="74">
        <v>0</v>
      </c>
      <c r="I4" s="74">
        <v>160000</v>
      </c>
      <c r="J4" s="74">
        <v>236500</v>
      </c>
      <c r="K4" s="43"/>
      <c r="L4" s="43">
        <v>590000</v>
      </c>
      <c r="M4" s="43"/>
      <c r="N4" s="44"/>
      <c r="O4" s="44"/>
    </row>
    <row r="5" spans="1:15" s="33" customFormat="1" ht="21" customHeight="1" x14ac:dyDescent="0.3">
      <c r="A5" s="296"/>
      <c r="B5" s="48" t="s">
        <v>11</v>
      </c>
      <c r="C5" s="72">
        <f t="shared" ref="C5:C7" si="0">SUM(D5:N5)</f>
        <v>1149900</v>
      </c>
      <c r="D5" s="73">
        <v>260000</v>
      </c>
      <c r="E5" s="74">
        <v>195000</v>
      </c>
      <c r="F5" s="74">
        <v>216300</v>
      </c>
      <c r="G5" s="74">
        <v>180000</v>
      </c>
      <c r="H5" s="74">
        <v>298600</v>
      </c>
      <c r="I5" s="74">
        <v>0</v>
      </c>
      <c r="J5" s="74">
        <v>0</v>
      </c>
      <c r="K5" s="43"/>
      <c r="L5" s="43"/>
      <c r="M5" s="43"/>
      <c r="N5" s="44"/>
      <c r="O5" s="44"/>
    </row>
    <row r="6" spans="1:15" s="33" customFormat="1" ht="21" customHeight="1" x14ac:dyDescent="0.3">
      <c r="A6" s="296"/>
      <c r="B6" s="48" t="s">
        <v>12</v>
      </c>
      <c r="C6" s="72">
        <f t="shared" si="0"/>
        <v>3470000</v>
      </c>
      <c r="D6" s="73">
        <v>160000</v>
      </c>
      <c r="E6" s="74">
        <v>200000</v>
      </c>
      <c r="F6" s="74">
        <v>465000</v>
      </c>
      <c r="G6" s="74">
        <v>220000</v>
      </c>
      <c r="H6" s="74">
        <v>1115000</v>
      </c>
      <c r="I6" s="74">
        <v>420000</v>
      </c>
      <c r="J6" s="74">
        <v>0</v>
      </c>
      <c r="K6" s="43"/>
      <c r="L6" s="43"/>
      <c r="M6" s="43"/>
      <c r="N6" s="44">
        <v>890000</v>
      </c>
      <c r="O6" s="44"/>
    </row>
    <row r="7" spans="1:15" s="33" customFormat="1" ht="21" customHeight="1" thickBot="1" x14ac:dyDescent="0.35">
      <c r="A7" s="297"/>
      <c r="B7" s="57" t="s">
        <v>13</v>
      </c>
      <c r="C7" s="75">
        <f t="shared" si="0"/>
        <v>1398435</v>
      </c>
      <c r="D7" s="76">
        <v>280000</v>
      </c>
      <c r="E7" s="77">
        <v>335255</v>
      </c>
      <c r="F7" s="77">
        <v>0</v>
      </c>
      <c r="G7" s="77">
        <v>0</v>
      </c>
      <c r="H7" s="77">
        <v>440000</v>
      </c>
      <c r="I7" s="77">
        <v>0</v>
      </c>
      <c r="J7" s="77">
        <v>0</v>
      </c>
      <c r="K7" s="78"/>
      <c r="L7" s="78">
        <v>343180</v>
      </c>
      <c r="M7" s="78"/>
      <c r="N7" s="79"/>
      <c r="O7" s="79"/>
    </row>
    <row r="8" spans="1:15" s="33" customFormat="1" ht="21" customHeight="1" x14ac:dyDescent="0.3">
      <c r="A8" s="287" t="s">
        <v>24</v>
      </c>
      <c r="B8" s="58" t="s">
        <v>9</v>
      </c>
      <c r="C8" s="80">
        <f t="shared" ref="C8:C15" si="1">SUM(D8:N8)</f>
        <v>2984450</v>
      </c>
      <c r="D8" s="81">
        <v>360700</v>
      </c>
      <c r="E8" s="82">
        <v>247700</v>
      </c>
      <c r="F8" s="82">
        <v>520000</v>
      </c>
      <c r="G8" s="82">
        <v>853900</v>
      </c>
      <c r="H8" s="82">
        <v>501150</v>
      </c>
      <c r="I8" s="82">
        <v>0</v>
      </c>
      <c r="J8" s="82">
        <v>301000</v>
      </c>
      <c r="K8" s="70"/>
      <c r="L8" s="70"/>
      <c r="M8" s="70">
        <v>200000</v>
      </c>
      <c r="N8" s="71"/>
      <c r="O8" s="71">
        <v>286000</v>
      </c>
    </row>
    <row r="9" spans="1:15" s="33" customFormat="1" ht="21" customHeight="1" x14ac:dyDescent="0.3">
      <c r="A9" s="288"/>
      <c r="B9" s="49" t="s">
        <v>0</v>
      </c>
      <c r="C9" s="83">
        <f t="shared" si="1"/>
        <v>461200</v>
      </c>
      <c r="D9" s="84">
        <v>0</v>
      </c>
      <c r="E9" s="85">
        <v>0</v>
      </c>
      <c r="F9" s="85">
        <v>0</v>
      </c>
      <c r="G9" s="85">
        <v>257200</v>
      </c>
      <c r="H9" s="85">
        <v>204000</v>
      </c>
      <c r="I9" s="85">
        <v>0</v>
      </c>
      <c r="J9" s="85">
        <v>0</v>
      </c>
      <c r="K9" s="43"/>
      <c r="L9" s="43"/>
      <c r="M9" s="43"/>
      <c r="N9" s="44"/>
      <c r="O9" s="44"/>
    </row>
    <row r="10" spans="1:15" s="33" customFormat="1" ht="21" customHeight="1" thickBot="1" x14ac:dyDescent="0.35">
      <c r="A10" s="289"/>
      <c r="B10" s="59" t="s">
        <v>8</v>
      </c>
      <c r="C10" s="86">
        <f t="shared" si="1"/>
        <v>2992000</v>
      </c>
      <c r="D10" s="87">
        <v>372000</v>
      </c>
      <c r="E10" s="88">
        <v>205000</v>
      </c>
      <c r="F10" s="88">
        <v>0</v>
      </c>
      <c r="G10" s="88">
        <v>0</v>
      </c>
      <c r="H10" s="88">
        <v>475000</v>
      </c>
      <c r="I10" s="88">
        <v>0</v>
      </c>
      <c r="J10" s="88">
        <v>0</v>
      </c>
      <c r="K10" s="78"/>
      <c r="L10" s="78">
        <v>280000</v>
      </c>
      <c r="M10" s="78">
        <f>300000+100000</f>
        <v>400000</v>
      </c>
      <c r="N10" s="79">
        <f>500000+760000</f>
        <v>1260000</v>
      </c>
      <c r="O10" s="79">
        <v>130000</v>
      </c>
    </row>
    <row r="11" spans="1:15" s="33" customFormat="1" ht="21" customHeight="1" x14ac:dyDescent="0.3">
      <c r="A11" s="302" t="s">
        <v>6</v>
      </c>
      <c r="B11" s="60" t="s">
        <v>2</v>
      </c>
      <c r="C11" s="89">
        <f t="shared" si="1"/>
        <v>5773100</v>
      </c>
      <c r="D11" s="90">
        <v>290000</v>
      </c>
      <c r="E11" s="91">
        <v>900000</v>
      </c>
      <c r="F11" s="91">
        <v>989100</v>
      </c>
      <c r="G11" s="91">
        <v>935000</v>
      </c>
      <c r="H11" s="91">
        <v>0</v>
      </c>
      <c r="I11" s="91">
        <v>379000</v>
      </c>
      <c r="J11" s="91">
        <v>970000</v>
      </c>
      <c r="K11" s="70"/>
      <c r="L11" s="70">
        <v>540000</v>
      </c>
      <c r="M11" s="70">
        <f>300000+170000</f>
        <v>470000</v>
      </c>
      <c r="N11" s="71">
        <v>300000</v>
      </c>
      <c r="O11" s="71">
        <f>950000+190000</f>
        <v>1140000</v>
      </c>
    </row>
    <row r="12" spans="1:15" s="33" customFormat="1" ht="21" customHeight="1" x14ac:dyDescent="0.3">
      <c r="A12" s="303"/>
      <c r="B12" s="50" t="s">
        <v>10</v>
      </c>
      <c r="C12" s="92">
        <f t="shared" si="1"/>
        <v>5251924</v>
      </c>
      <c r="D12" s="93">
        <v>450000</v>
      </c>
      <c r="E12" s="94">
        <v>1100000</v>
      </c>
      <c r="F12" s="94">
        <v>1000000</v>
      </c>
      <c r="G12" s="94">
        <v>1022924</v>
      </c>
      <c r="H12" s="94">
        <v>0</v>
      </c>
      <c r="I12" s="94">
        <v>332000</v>
      </c>
      <c r="J12" s="94">
        <v>0</v>
      </c>
      <c r="K12" s="43"/>
      <c r="L12" s="43">
        <v>647000</v>
      </c>
      <c r="M12" s="43">
        <v>350000</v>
      </c>
      <c r="N12" s="44">
        <v>350000</v>
      </c>
      <c r="O12" s="44"/>
    </row>
    <row r="13" spans="1:15" s="33" customFormat="1" ht="21" customHeight="1" thickBot="1" x14ac:dyDescent="0.35">
      <c r="A13" s="304"/>
      <c r="B13" s="61" t="s">
        <v>34</v>
      </c>
      <c r="C13" s="95">
        <f t="shared" si="1"/>
        <v>400000</v>
      </c>
      <c r="D13" s="96">
        <v>400000</v>
      </c>
      <c r="E13" s="97">
        <v>0</v>
      </c>
      <c r="F13" s="98">
        <v>0</v>
      </c>
      <c r="G13" s="97">
        <v>0</v>
      </c>
      <c r="H13" s="98">
        <v>0</v>
      </c>
      <c r="I13" s="97">
        <v>0</v>
      </c>
      <c r="J13" s="98">
        <v>0</v>
      </c>
      <c r="K13" s="78"/>
      <c r="L13" s="78"/>
      <c r="M13" s="78"/>
      <c r="N13" s="79"/>
      <c r="O13" s="79"/>
    </row>
    <row r="14" spans="1:15" s="33" customFormat="1" ht="21" customHeight="1" x14ac:dyDescent="0.3">
      <c r="A14" s="293" t="s">
        <v>16</v>
      </c>
      <c r="B14" s="62" t="s">
        <v>7</v>
      </c>
      <c r="C14" s="99">
        <f t="shared" si="1"/>
        <v>4556596</v>
      </c>
      <c r="D14" s="100">
        <v>405300</v>
      </c>
      <c r="E14" s="101">
        <v>1220000</v>
      </c>
      <c r="F14" s="101">
        <v>0</v>
      </c>
      <c r="G14" s="101">
        <v>417476</v>
      </c>
      <c r="H14" s="101">
        <v>0</v>
      </c>
      <c r="I14" s="101">
        <v>350000</v>
      </c>
      <c r="J14" s="101">
        <v>270000</v>
      </c>
      <c r="K14" s="70"/>
      <c r="L14" s="70">
        <v>599820</v>
      </c>
      <c r="M14" s="70"/>
      <c r="N14" s="71">
        <f>990000+310000-6000</f>
        <v>1294000</v>
      </c>
      <c r="O14" s="71">
        <f>565000+750000</f>
        <v>1315000</v>
      </c>
    </row>
    <row r="15" spans="1:15" s="33" customFormat="1" ht="21" customHeight="1" thickBot="1" x14ac:dyDescent="0.35">
      <c r="A15" s="294"/>
      <c r="B15" s="63" t="s">
        <v>22</v>
      </c>
      <c r="C15" s="102">
        <f t="shared" si="1"/>
        <v>900000</v>
      </c>
      <c r="D15" s="103">
        <v>0</v>
      </c>
      <c r="E15" s="104">
        <v>0</v>
      </c>
      <c r="F15" s="104">
        <v>0</v>
      </c>
      <c r="G15" s="104">
        <v>0</v>
      </c>
      <c r="H15" s="104">
        <v>0</v>
      </c>
      <c r="I15" s="105">
        <v>200000</v>
      </c>
      <c r="J15" s="105">
        <v>0</v>
      </c>
      <c r="K15" s="78"/>
      <c r="L15" s="78"/>
      <c r="M15" s="78">
        <v>700000</v>
      </c>
      <c r="N15" s="79"/>
      <c r="O15" s="79"/>
    </row>
    <row r="16" spans="1:15" s="33" customFormat="1" ht="21" customHeight="1" x14ac:dyDescent="0.3">
      <c r="A16" s="300" t="s">
        <v>23</v>
      </c>
      <c r="B16" s="65" t="s">
        <v>14</v>
      </c>
      <c r="C16" s="106" t="s">
        <v>153</v>
      </c>
      <c r="D16" s="107">
        <v>0</v>
      </c>
      <c r="E16" s="108">
        <v>0</v>
      </c>
      <c r="F16" s="108">
        <v>0</v>
      </c>
      <c r="G16" s="108">
        <v>0</v>
      </c>
      <c r="H16" s="108">
        <v>0</v>
      </c>
      <c r="I16" s="108">
        <v>0</v>
      </c>
      <c r="J16" s="108">
        <v>0</v>
      </c>
      <c r="K16" s="70"/>
      <c r="L16" s="70"/>
      <c r="M16" s="70"/>
      <c r="N16" s="71"/>
      <c r="O16" s="71"/>
    </row>
    <row r="17" spans="1:15" s="33" customFormat="1" ht="21" customHeight="1" thickBot="1" x14ac:dyDescent="0.35">
      <c r="A17" s="301"/>
      <c r="B17" s="66" t="s">
        <v>15</v>
      </c>
      <c r="C17" s="109">
        <f>SUM(D17:N17)</f>
        <v>1213600</v>
      </c>
      <c r="D17" s="110">
        <v>0</v>
      </c>
      <c r="E17" s="111">
        <v>0</v>
      </c>
      <c r="F17" s="111">
        <v>0</v>
      </c>
      <c r="G17" s="111">
        <v>186000</v>
      </c>
      <c r="H17" s="111">
        <v>0</v>
      </c>
      <c r="I17" s="111">
        <v>0</v>
      </c>
      <c r="J17" s="111">
        <v>0</v>
      </c>
      <c r="K17" s="78">
        <v>1027600</v>
      </c>
      <c r="L17" s="78"/>
      <c r="M17" s="78"/>
      <c r="N17" s="79"/>
      <c r="O17" s="79"/>
    </row>
    <row r="18" spans="1:15" s="33" customFormat="1" ht="21" customHeight="1" thickBot="1" x14ac:dyDescent="0.35">
      <c r="A18" s="37" t="s">
        <v>151</v>
      </c>
      <c r="B18" s="64"/>
      <c r="C18" s="112">
        <f>SUM(D18:N18)</f>
        <v>1000000</v>
      </c>
      <c r="D18" s="113"/>
      <c r="E18" s="114"/>
      <c r="F18" s="114"/>
      <c r="G18" s="114"/>
      <c r="H18" s="114"/>
      <c r="I18" s="114"/>
      <c r="J18" s="114"/>
      <c r="K18" s="115"/>
      <c r="L18" s="115"/>
      <c r="M18" s="115"/>
      <c r="N18" s="116">
        <v>1000000</v>
      </c>
      <c r="O18" s="120"/>
    </row>
    <row r="19" spans="1:15" s="47" customFormat="1" ht="21" customHeight="1" x14ac:dyDescent="0.3">
      <c r="A19" s="290" t="s">
        <v>93</v>
      </c>
      <c r="B19" s="46" t="s">
        <v>40</v>
      </c>
      <c r="C19" s="70">
        <f>SUM(C3:C18)</f>
        <v>40550647</v>
      </c>
      <c r="D19" s="70">
        <f>D16+D17+D11+D12+D13+D14+D3+D4+D5+D6+D7+D8+D9+D10</f>
        <v>4000000</v>
      </c>
      <c r="E19" s="70">
        <f t="shared" ref="E19:J19" si="2">E16+E17+E11+E12+E13+E14+E15+E3+E4+E5+E6+E7+E8+E9+E10</f>
        <v>5980955</v>
      </c>
      <c r="F19" s="70">
        <f t="shared" si="2"/>
        <v>3673342</v>
      </c>
      <c r="G19" s="70">
        <f t="shared" si="2"/>
        <v>4952500</v>
      </c>
      <c r="H19" s="70">
        <f t="shared" si="2"/>
        <v>3883750</v>
      </c>
      <c r="I19" s="70">
        <f t="shared" si="2"/>
        <v>2441000</v>
      </c>
      <c r="J19" s="70">
        <f t="shared" si="2"/>
        <v>2497500</v>
      </c>
      <c r="K19" s="70">
        <v>1027600</v>
      </c>
      <c r="L19" s="70">
        <f>SUM(L3:L17)</f>
        <v>3000000</v>
      </c>
      <c r="M19" s="70">
        <f>SUM(M2:M17)</f>
        <v>4000000</v>
      </c>
      <c r="N19" s="71">
        <f>SUM(N3:N18)</f>
        <v>5094000</v>
      </c>
      <c r="O19" s="121">
        <f>SUM(O3:O18)</f>
        <v>3971000</v>
      </c>
    </row>
    <row r="20" spans="1:15" s="45" customFormat="1" ht="21" customHeight="1" x14ac:dyDescent="0.3">
      <c r="A20" s="291"/>
      <c r="B20" s="42" t="s">
        <v>39</v>
      </c>
      <c r="C20" s="43"/>
      <c r="D20" s="43">
        <v>4000000</v>
      </c>
      <c r="E20" s="43">
        <v>5980955</v>
      </c>
      <c r="F20" s="43">
        <v>3673342</v>
      </c>
      <c r="G20" s="43">
        <v>4952500</v>
      </c>
      <c r="H20" s="43">
        <f>SUM(H11:H15)</f>
        <v>0</v>
      </c>
      <c r="I20" s="43">
        <v>2441250</v>
      </c>
      <c r="J20" s="43">
        <v>2497500</v>
      </c>
      <c r="K20" s="43">
        <v>1217000</v>
      </c>
      <c r="L20" s="43">
        <v>3000000</v>
      </c>
      <c r="M20" s="43">
        <v>4000000</v>
      </c>
      <c r="N20" s="44"/>
      <c r="O20" s="122"/>
    </row>
    <row r="21" spans="1:15" ht="21" customHeight="1" thickBot="1" x14ac:dyDescent="0.35">
      <c r="A21" s="292"/>
      <c r="B21" s="38" t="s">
        <v>91</v>
      </c>
      <c r="C21" s="39"/>
      <c r="D21" s="40">
        <f>D20-D19</f>
        <v>0</v>
      </c>
      <c r="E21" s="40">
        <f t="shared" ref="E21:J21" si="3">E20-E19</f>
        <v>0</v>
      </c>
      <c r="F21" s="40">
        <f t="shared" si="3"/>
        <v>0</v>
      </c>
      <c r="G21" s="40">
        <f t="shared" si="3"/>
        <v>0</v>
      </c>
      <c r="H21" s="40">
        <f t="shared" si="3"/>
        <v>-3883750</v>
      </c>
      <c r="I21" s="40">
        <f t="shared" si="3"/>
        <v>250</v>
      </c>
      <c r="J21" s="40">
        <f t="shared" si="3"/>
        <v>0</v>
      </c>
      <c r="K21" s="39">
        <f>K20-K19</f>
        <v>189400</v>
      </c>
      <c r="L21" s="39"/>
      <c r="M21" s="39"/>
      <c r="N21" s="41"/>
    </row>
    <row r="23" spans="1:15" ht="13.8" x14ac:dyDescent="0.3">
      <c r="N23" s="118"/>
    </row>
  </sheetData>
  <mergeCells count="7">
    <mergeCell ref="A8:A10"/>
    <mergeCell ref="A19:A21"/>
    <mergeCell ref="A14:A15"/>
    <mergeCell ref="A3:A7"/>
    <mergeCell ref="C1:J1"/>
    <mergeCell ref="A16:A17"/>
    <mergeCell ref="A11:A13"/>
  </mergeCells>
  <phoneticPr fontId="1" type="noConversion"/>
  <pageMargins left="0.70866141732283472" right="0.70866141732283472" top="0.74803149606299213" bottom="0.74803149606299213" header="0.31496062992125984" footer="0.31496062992125984"/>
  <pageSetup paperSize="8"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6"/>
  <sheetViews>
    <sheetView tabSelected="1" zoomScale="70" zoomScaleNormal="70" zoomScalePageLayoutView="55" workbookViewId="0">
      <selection activeCell="G16" sqref="G16"/>
    </sheetView>
  </sheetViews>
  <sheetFormatPr defaultColWidth="33.21875" defaultRowHeight="13.15" x14ac:dyDescent="0.3"/>
  <cols>
    <col min="1" max="1" width="9" style="34" customWidth="1"/>
    <col min="2" max="2" width="13.33203125" style="34" customWidth="1"/>
    <col min="3" max="3" width="16.44140625" style="32" customWidth="1"/>
    <col min="4" max="4" width="13.33203125" style="32" hidden="1" customWidth="1"/>
    <col min="5" max="6" width="13.33203125" style="32" customWidth="1"/>
    <col min="7" max="7" width="13.33203125" style="36" customWidth="1"/>
    <col min="8" max="9" width="11.5546875" style="32" bestFit="1" customWidth="1"/>
    <col min="10" max="10" width="13.77734375" style="32" bestFit="1" customWidth="1"/>
    <col min="11" max="11" width="14.33203125" style="32" customWidth="1"/>
    <col min="12" max="14" width="13" style="32" customWidth="1"/>
    <col min="15" max="17" width="13.6640625" style="32" customWidth="1"/>
    <col min="18" max="16384" width="33.21875" style="32"/>
  </cols>
  <sheetData>
    <row r="1" spans="1:17" ht="64.8" customHeight="1" thickBot="1" x14ac:dyDescent="0.35">
      <c r="A1" s="346" t="s">
        <v>271</v>
      </c>
      <c r="B1" s="347"/>
      <c r="C1" s="347"/>
      <c r="D1" s="347"/>
      <c r="E1" s="347"/>
      <c r="F1" s="347"/>
      <c r="G1" s="347"/>
      <c r="H1" s="347"/>
      <c r="I1" s="347"/>
      <c r="J1" s="347"/>
      <c r="K1" s="347"/>
      <c r="L1" s="347"/>
      <c r="M1" s="347"/>
      <c r="N1" s="347"/>
      <c r="O1" s="347"/>
      <c r="P1" s="347"/>
      <c r="Q1" s="225"/>
    </row>
    <row r="2" spans="1:17" ht="28.2" thickBot="1" x14ac:dyDescent="0.35">
      <c r="A2" s="218" t="s">
        <v>3</v>
      </c>
      <c r="B2" s="218" t="s">
        <v>4</v>
      </c>
      <c r="C2" s="219" t="s">
        <v>258</v>
      </c>
      <c r="D2" s="220" t="s">
        <v>147</v>
      </c>
      <c r="E2" s="221" t="s">
        <v>148</v>
      </c>
      <c r="F2" s="221" t="s">
        <v>149</v>
      </c>
      <c r="G2" s="221" t="s">
        <v>150</v>
      </c>
      <c r="H2" s="221" t="s">
        <v>164</v>
      </c>
      <c r="I2" s="221" t="s">
        <v>205</v>
      </c>
      <c r="J2" s="222" t="s">
        <v>249</v>
      </c>
      <c r="K2" s="223" t="s">
        <v>250</v>
      </c>
      <c r="L2" s="224" t="s">
        <v>251</v>
      </c>
      <c r="M2" s="224" t="s">
        <v>256</v>
      </c>
      <c r="N2" s="224" t="s">
        <v>257</v>
      </c>
      <c r="O2" s="224" t="s">
        <v>267</v>
      </c>
      <c r="P2" s="224" t="s">
        <v>270</v>
      </c>
      <c r="Q2" s="224" t="s">
        <v>272</v>
      </c>
    </row>
    <row r="3" spans="1:17" s="33" customFormat="1" ht="21" customHeight="1" x14ac:dyDescent="0.3">
      <c r="A3" s="315" t="s">
        <v>5</v>
      </c>
      <c r="B3" s="214" t="s">
        <v>246</v>
      </c>
      <c r="C3" s="215">
        <f t="shared" ref="C3:C13" si="0">SUM(D3:O3)</f>
        <v>11931123</v>
      </c>
      <c r="D3" s="216"/>
      <c r="E3" s="216">
        <v>590000</v>
      </c>
      <c r="F3" s="216">
        <v>1880000</v>
      </c>
      <c r="G3" s="217"/>
      <c r="H3" s="217">
        <v>1100000</v>
      </c>
      <c r="I3" s="217">
        <v>822123</v>
      </c>
      <c r="J3" s="217"/>
      <c r="K3" s="217">
        <v>2548000</v>
      </c>
      <c r="L3" s="212">
        <v>858000</v>
      </c>
      <c r="M3" s="212">
        <v>3188000</v>
      </c>
      <c r="N3" s="212">
        <v>945000</v>
      </c>
      <c r="O3" s="212"/>
      <c r="P3" s="212"/>
      <c r="Q3" s="212"/>
    </row>
    <row r="4" spans="1:17" s="33" customFormat="1" ht="21" customHeight="1" x14ac:dyDescent="0.3">
      <c r="A4" s="316"/>
      <c r="B4" s="145" t="s">
        <v>11</v>
      </c>
      <c r="C4" s="154">
        <f t="shared" si="0"/>
        <v>2026691</v>
      </c>
      <c r="D4" s="43"/>
      <c r="E4" s="43"/>
      <c r="F4" s="43"/>
      <c r="G4" s="146"/>
      <c r="H4" s="146"/>
      <c r="I4" s="146"/>
      <c r="J4" s="146"/>
      <c r="K4" s="146"/>
      <c r="L4" s="42">
        <v>1820471</v>
      </c>
      <c r="M4" s="42">
        <v>206220</v>
      </c>
      <c r="N4" s="42"/>
      <c r="O4" s="42"/>
      <c r="P4" s="42"/>
      <c r="Q4" s="42"/>
    </row>
    <row r="5" spans="1:17" s="33" customFormat="1" ht="21" customHeight="1" x14ac:dyDescent="0.3">
      <c r="A5" s="316"/>
      <c r="B5" s="145" t="s">
        <v>12</v>
      </c>
      <c r="C5" s="154">
        <f t="shared" si="0"/>
        <v>3965746</v>
      </c>
      <c r="D5" s="43"/>
      <c r="E5" s="43"/>
      <c r="F5" s="43"/>
      <c r="G5" s="146">
        <v>890000</v>
      </c>
      <c r="H5" s="146"/>
      <c r="I5" s="146">
        <v>126000</v>
      </c>
      <c r="J5" s="146">
        <v>840000</v>
      </c>
      <c r="K5" s="146">
        <v>550000</v>
      </c>
      <c r="L5" s="42">
        <v>732746</v>
      </c>
      <c r="M5" s="42"/>
      <c r="N5" s="42">
        <v>827000</v>
      </c>
      <c r="O5" s="42"/>
      <c r="P5" s="42"/>
      <c r="Q5" s="42"/>
    </row>
    <row r="6" spans="1:17" s="33" customFormat="1" ht="21" customHeight="1" x14ac:dyDescent="0.3">
      <c r="A6" s="316"/>
      <c r="B6" s="145" t="s">
        <v>13</v>
      </c>
      <c r="C6" s="154">
        <f t="shared" si="0"/>
        <v>1256680</v>
      </c>
      <c r="D6" s="43"/>
      <c r="E6" s="43">
        <v>343180</v>
      </c>
      <c r="F6" s="43"/>
      <c r="G6" s="146"/>
      <c r="H6" s="146"/>
      <c r="I6" s="146"/>
      <c r="J6" s="146"/>
      <c r="K6" s="146"/>
      <c r="L6" s="42">
        <v>913500</v>
      </c>
      <c r="M6" s="42"/>
      <c r="N6" s="42"/>
      <c r="O6" s="42"/>
      <c r="P6" s="42"/>
      <c r="Q6" s="42"/>
    </row>
    <row r="7" spans="1:17" s="33" customFormat="1" ht="21" customHeight="1" thickBot="1" x14ac:dyDescent="0.35">
      <c r="A7" s="317"/>
      <c r="B7" s="149" t="s">
        <v>208</v>
      </c>
      <c r="C7" s="155">
        <f t="shared" si="0"/>
        <v>36000</v>
      </c>
      <c r="D7" s="78"/>
      <c r="E7" s="78"/>
      <c r="F7" s="78"/>
      <c r="G7" s="150"/>
      <c r="H7" s="150"/>
      <c r="I7" s="150"/>
      <c r="J7" s="150"/>
      <c r="K7" s="150"/>
      <c r="L7" s="153">
        <v>36000</v>
      </c>
      <c r="M7" s="153"/>
      <c r="N7" s="153"/>
      <c r="O7" s="153"/>
      <c r="P7" s="153"/>
      <c r="Q7" s="153"/>
    </row>
    <row r="8" spans="1:17" s="33" customFormat="1" ht="21" customHeight="1" x14ac:dyDescent="0.3">
      <c r="A8" s="312" t="s">
        <v>24</v>
      </c>
      <c r="B8" s="156" t="s">
        <v>9</v>
      </c>
      <c r="C8" s="157">
        <f t="shared" si="0"/>
        <v>676861</v>
      </c>
      <c r="D8" s="70"/>
      <c r="E8" s="70"/>
      <c r="F8" s="70">
        <v>200000</v>
      </c>
      <c r="G8" s="148"/>
      <c r="H8" s="148">
        <v>286000</v>
      </c>
      <c r="I8" s="148"/>
      <c r="J8" s="148">
        <v>190861</v>
      </c>
      <c r="K8" s="148"/>
      <c r="L8" s="46"/>
      <c r="M8" s="46"/>
      <c r="N8" s="46"/>
      <c r="O8" s="46"/>
      <c r="P8" s="46"/>
      <c r="Q8" s="46"/>
    </row>
    <row r="9" spans="1:17" s="33" customFormat="1" ht="21" customHeight="1" x14ac:dyDescent="0.3">
      <c r="A9" s="313"/>
      <c r="B9" s="147" t="s">
        <v>248</v>
      </c>
      <c r="C9" s="154">
        <f t="shared" si="0"/>
        <v>842410</v>
      </c>
      <c r="D9" s="43"/>
      <c r="E9" s="43"/>
      <c r="F9" s="43"/>
      <c r="G9" s="146"/>
      <c r="H9" s="146"/>
      <c r="I9" s="146"/>
      <c r="J9" s="146">
        <v>292410</v>
      </c>
      <c r="K9" s="146">
        <v>550000</v>
      </c>
      <c r="L9" s="42"/>
      <c r="M9" s="42"/>
      <c r="N9" s="42"/>
      <c r="O9" s="42"/>
      <c r="P9" s="42"/>
      <c r="Q9" s="42"/>
    </row>
    <row r="10" spans="1:17" s="33" customFormat="1" ht="21" customHeight="1" x14ac:dyDescent="0.3">
      <c r="A10" s="313"/>
      <c r="B10" s="147" t="s">
        <v>8</v>
      </c>
      <c r="C10" s="154">
        <f t="shared" si="0"/>
        <v>3443500</v>
      </c>
      <c r="D10" s="43"/>
      <c r="E10" s="43">
        <v>280000</v>
      </c>
      <c r="F10" s="43">
        <f>300000+100000</f>
        <v>400000</v>
      </c>
      <c r="G10" s="146">
        <f>500000+760000</f>
        <v>1260000</v>
      </c>
      <c r="H10" s="146">
        <v>130000</v>
      </c>
      <c r="I10" s="146">
        <v>580500</v>
      </c>
      <c r="J10" s="146"/>
      <c r="K10" s="146"/>
      <c r="L10" s="42"/>
      <c r="M10" s="42">
        <v>535000</v>
      </c>
      <c r="N10" s="42">
        <v>258000</v>
      </c>
      <c r="O10" s="42"/>
      <c r="P10" s="42"/>
      <c r="Q10" s="42"/>
    </row>
    <row r="11" spans="1:17" s="33" customFormat="1" ht="21" customHeight="1" thickBot="1" x14ac:dyDescent="0.35">
      <c r="A11" s="314"/>
      <c r="B11" s="158" t="s">
        <v>206</v>
      </c>
      <c r="C11" s="155">
        <f t="shared" si="0"/>
        <v>190955</v>
      </c>
      <c r="D11" s="78"/>
      <c r="E11" s="78"/>
      <c r="F11" s="78"/>
      <c r="G11" s="150"/>
      <c r="H11" s="150"/>
      <c r="I11" s="150"/>
      <c r="J11" s="150"/>
      <c r="K11" s="150"/>
      <c r="L11" s="153">
        <v>190955</v>
      </c>
      <c r="M11" s="153"/>
      <c r="N11" s="153"/>
      <c r="O11" s="153"/>
      <c r="P11" s="153"/>
      <c r="Q11" s="153"/>
    </row>
    <row r="12" spans="1:17" s="33" customFormat="1" ht="21" customHeight="1" x14ac:dyDescent="0.3">
      <c r="A12" s="318" t="s">
        <v>6</v>
      </c>
      <c r="B12" s="262" t="s">
        <v>247</v>
      </c>
      <c r="C12" s="157">
        <f t="shared" si="0"/>
        <v>7534000</v>
      </c>
      <c r="D12" s="70"/>
      <c r="E12" s="70">
        <v>540000</v>
      </c>
      <c r="F12" s="70">
        <f>300000+170000</f>
        <v>470000</v>
      </c>
      <c r="G12" s="148">
        <v>300000</v>
      </c>
      <c r="H12" s="148">
        <f>950000+190000</f>
        <v>1140000</v>
      </c>
      <c r="I12" s="148">
        <v>256000</v>
      </c>
      <c r="J12" s="148">
        <v>2940000</v>
      </c>
      <c r="K12" s="148">
        <v>700000</v>
      </c>
      <c r="L12" s="46"/>
      <c r="M12" s="46">
        <v>1188000</v>
      </c>
      <c r="N12" s="46"/>
      <c r="O12" s="46"/>
      <c r="P12" s="46"/>
      <c r="Q12" s="46"/>
    </row>
    <row r="13" spans="1:17" s="33" customFormat="1" ht="21" customHeight="1" thickBot="1" x14ac:dyDescent="0.35">
      <c r="A13" s="319"/>
      <c r="B13" s="263" t="s">
        <v>10</v>
      </c>
      <c r="C13" s="155">
        <f t="shared" si="0"/>
        <v>8769667</v>
      </c>
      <c r="D13" s="78"/>
      <c r="E13" s="78">
        <v>647000</v>
      </c>
      <c r="F13" s="78">
        <v>350000</v>
      </c>
      <c r="G13" s="150">
        <v>350000</v>
      </c>
      <c r="H13" s="150"/>
      <c r="I13" s="150">
        <v>1073000</v>
      </c>
      <c r="J13" s="150">
        <v>1732000</v>
      </c>
      <c r="K13" s="150">
        <v>460000</v>
      </c>
      <c r="L13" s="153">
        <v>1376500</v>
      </c>
      <c r="M13" s="213">
        <v>434667</v>
      </c>
      <c r="N13" s="213">
        <v>2346500</v>
      </c>
      <c r="O13" s="213"/>
      <c r="P13" s="213"/>
      <c r="Q13" s="213"/>
    </row>
    <row r="14" spans="1:17" s="33" customFormat="1" ht="21" customHeight="1" x14ac:dyDescent="0.3">
      <c r="A14" s="308" t="s">
        <v>16</v>
      </c>
      <c r="B14" s="260" t="s">
        <v>7</v>
      </c>
      <c r="C14" s="157">
        <f t="shared" ref="C14:C22" si="1">SUM(D14:O14)</f>
        <v>6804280</v>
      </c>
      <c r="D14" s="70"/>
      <c r="E14" s="70">
        <v>599820</v>
      </c>
      <c r="F14" s="70"/>
      <c r="G14" s="148">
        <f>990000+310000-6000</f>
        <v>1294000</v>
      </c>
      <c r="H14" s="148">
        <f>565000+750000</f>
        <v>1315000</v>
      </c>
      <c r="I14" s="148">
        <v>883900</v>
      </c>
      <c r="J14" s="148">
        <v>1026000</v>
      </c>
      <c r="K14" s="148">
        <v>500000</v>
      </c>
      <c r="L14" s="46">
        <v>223860</v>
      </c>
      <c r="M14" s="46">
        <v>861900</v>
      </c>
      <c r="N14" s="46">
        <v>99800</v>
      </c>
      <c r="O14" s="46"/>
      <c r="P14" s="46"/>
      <c r="Q14" s="46"/>
    </row>
    <row r="15" spans="1:17" s="33" customFormat="1" ht="21" customHeight="1" thickBot="1" x14ac:dyDescent="0.35">
      <c r="A15" s="309"/>
      <c r="B15" s="261" t="s">
        <v>252</v>
      </c>
      <c r="C15" s="155">
        <f t="shared" si="1"/>
        <v>700000</v>
      </c>
      <c r="D15" s="78"/>
      <c r="E15" s="78"/>
      <c r="F15" s="78">
        <v>700000</v>
      </c>
      <c r="G15" s="150"/>
      <c r="H15" s="150"/>
      <c r="I15" s="150"/>
      <c r="J15" s="150"/>
      <c r="K15" s="150"/>
      <c r="L15" s="153"/>
      <c r="M15" s="153"/>
      <c r="N15" s="153"/>
      <c r="O15" s="153"/>
      <c r="P15" s="153"/>
      <c r="Q15" s="153"/>
    </row>
    <row r="16" spans="1:17" s="33" customFormat="1" ht="21" customHeight="1" x14ac:dyDescent="0.3">
      <c r="A16" s="310" t="s">
        <v>209</v>
      </c>
      <c r="B16" s="264" t="s">
        <v>253</v>
      </c>
      <c r="C16" s="157">
        <f t="shared" si="1"/>
        <v>0</v>
      </c>
      <c r="D16" s="70"/>
      <c r="E16" s="70"/>
      <c r="F16" s="70"/>
      <c r="G16" s="148" t="s">
        <v>276</v>
      </c>
      <c r="H16" s="148"/>
      <c r="I16" s="148"/>
      <c r="J16" s="148"/>
      <c r="K16" s="148"/>
      <c r="L16" s="46"/>
      <c r="M16" s="46"/>
      <c r="N16" s="46"/>
      <c r="O16" s="46"/>
      <c r="P16" s="46"/>
      <c r="Q16" s="46"/>
    </row>
    <row r="17" spans="1:17" s="33" customFormat="1" ht="21" customHeight="1" thickBot="1" x14ac:dyDescent="0.35">
      <c r="A17" s="311"/>
      <c r="B17" s="265" t="s">
        <v>15</v>
      </c>
      <c r="C17" s="155">
        <f t="shared" si="1"/>
        <v>1027600</v>
      </c>
      <c r="D17" s="78">
        <v>1027600</v>
      </c>
      <c r="E17" s="78"/>
      <c r="F17" s="78"/>
      <c r="G17" s="150"/>
      <c r="H17" s="150"/>
      <c r="I17" s="150"/>
      <c r="J17" s="150"/>
      <c r="K17" s="150"/>
      <c r="L17" s="153"/>
      <c r="M17" s="153"/>
      <c r="N17" s="153"/>
      <c r="O17" s="153"/>
      <c r="P17" s="153"/>
      <c r="Q17" s="153"/>
    </row>
    <row r="18" spans="1:17" s="33" customFormat="1" ht="21" customHeight="1" x14ac:dyDescent="0.3">
      <c r="A18" s="257" t="s">
        <v>211</v>
      </c>
      <c r="B18" s="257" t="s">
        <v>151</v>
      </c>
      <c r="C18" s="157">
        <f t="shared" si="1"/>
        <v>7788044</v>
      </c>
      <c r="D18" s="70"/>
      <c r="E18" s="70"/>
      <c r="F18" s="70"/>
      <c r="G18" s="148">
        <v>1000000</v>
      </c>
      <c r="H18" s="152">
        <v>0</v>
      </c>
      <c r="I18" s="152"/>
      <c r="J18" s="152">
        <v>2736764</v>
      </c>
      <c r="K18" s="152">
        <v>2392000</v>
      </c>
      <c r="L18" s="46"/>
      <c r="M18" s="46">
        <v>156280</v>
      </c>
      <c r="N18" s="46"/>
      <c r="O18" s="46">
        <v>1503000</v>
      </c>
      <c r="P18" s="46">
        <v>2953000</v>
      </c>
      <c r="Q18" s="46">
        <v>3972000</v>
      </c>
    </row>
    <row r="19" spans="1:17" s="33" customFormat="1" ht="21" customHeight="1" x14ac:dyDescent="0.3">
      <c r="A19" s="258" t="s">
        <v>210</v>
      </c>
      <c r="B19" s="258" t="s">
        <v>202</v>
      </c>
      <c r="C19" s="154">
        <f t="shared" si="1"/>
        <v>430000</v>
      </c>
      <c r="D19" s="43"/>
      <c r="E19" s="43"/>
      <c r="F19" s="43"/>
      <c r="G19" s="146"/>
      <c r="H19" s="151"/>
      <c r="I19" s="151"/>
      <c r="J19" s="151">
        <v>430000</v>
      </c>
      <c r="K19" s="151"/>
      <c r="L19" s="42"/>
      <c r="M19" s="42"/>
      <c r="N19" s="42"/>
      <c r="O19" s="42"/>
      <c r="P19" s="42"/>
      <c r="Q19" s="42"/>
    </row>
    <row r="20" spans="1:17" s="33" customFormat="1" ht="21" customHeight="1" x14ac:dyDescent="0.3">
      <c r="A20" s="258" t="s">
        <v>204</v>
      </c>
      <c r="B20" s="258" t="s">
        <v>204</v>
      </c>
      <c r="C20" s="154">
        <f t="shared" si="1"/>
        <v>381604</v>
      </c>
      <c r="D20" s="43"/>
      <c r="E20" s="43"/>
      <c r="F20" s="43"/>
      <c r="G20" s="146"/>
      <c r="H20" s="151"/>
      <c r="I20" s="151"/>
      <c r="J20" s="151">
        <v>72204</v>
      </c>
      <c r="K20" s="151"/>
      <c r="L20" s="42"/>
      <c r="M20" s="42">
        <v>309400</v>
      </c>
      <c r="N20" s="42"/>
      <c r="O20" s="42"/>
      <c r="P20" s="42"/>
      <c r="Q20" s="42"/>
    </row>
    <row r="21" spans="1:17" s="33" customFormat="1" ht="20.350000000000001" customHeight="1" thickBot="1" x14ac:dyDescent="0.35">
      <c r="A21" s="259" t="s">
        <v>207</v>
      </c>
      <c r="B21" s="259" t="s">
        <v>207</v>
      </c>
      <c r="C21" s="155">
        <f t="shared" si="1"/>
        <v>762600</v>
      </c>
      <c r="D21" s="78"/>
      <c r="E21" s="78"/>
      <c r="F21" s="78"/>
      <c r="G21" s="150"/>
      <c r="H21" s="39"/>
      <c r="I21" s="39"/>
      <c r="J21" s="39"/>
      <c r="K21" s="39"/>
      <c r="L21" s="153">
        <v>762600</v>
      </c>
      <c r="M21" s="153"/>
      <c r="N21" s="153"/>
      <c r="O21" s="153"/>
      <c r="P21" s="153"/>
      <c r="Q21" s="153"/>
    </row>
    <row r="22" spans="1:17" s="47" customFormat="1" ht="21" customHeight="1" x14ac:dyDescent="0.3">
      <c r="A22" s="305" t="s">
        <v>93</v>
      </c>
      <c r="B22" s="46" t="s">
        <v>40</v>
      </c>
      <c r="C22" s="157">
        <f t="shared" si="1"/>
        <v>58567761</v>
      </c>
      <c r="D22" s="70">
        <v>1027600</v>
      </c>
      <c r="E22" s="70">
        <f>SUM(E3:E17)</f>
        <v>3000000</v>
      </c>
      <c r="F22" s="70">
        <f>SUM(F2:F17)</f>
        <v>4000000</v>
      </c>
      <c r="G22" s="148">
        <f>SUM(G3:G18)</f>
        <v>5094000</v>
      </c>
      <c r="H22" s="70">
        <f>SUM(H3:H18)</f>
        <v>3971000</v>
      </c>
      <c r="I22" s="70">
        <f>SUM(I3:I18)</f>
        <v>3741523</v>
      </c>
      <c r="J22" s="70">
        <f>SUM(J3:J20)</f>
        <v>10260239</v>
      </c>
      <c r="K22" s="70">
        <f>SUM(K3:K20)</f>
        <v>7700000</v>
      </c>
      <c r="L22" s="46">
        <f>SUM(L3:L21)</f>
        <v>6914632</v>
      </c>
      <c r="M22" s="46">
        <f>SUM(M3:M21)</f>
        <v>6879467</v>
      </c>
      <c r="N22" s="46">
        <f>SUM(N3:N21)</f>
        <v>4476300</v>
      </c>
      <c r="O22" s="46">
        <f>SUM(O3:O21)</f>
        <v>1503000</v>
      </c>
      <c r="P22" s="46">
        <f>SUM(P3:P21)</f>
        <v>2953000</v>
      </c>
      <c r="Q22" s="46">
        <f>SUM(Q3:Q21)</f>
        <v>3972000</v>
      </c>
    </row>
    <row r="23" spans="1:17" s="45" customFormat="1" ht="21" hidden="1" customHeight="1" x14ac:dyDescent="0.3">
      <c r="A23" s="306"/>
      <c r="B23" s="42" t="s">
        <v>39</v>
      </c>
      <c r="C23" s="43"/>
      <c r="D23" s="43">
        <v>1217000</v>
      </c>
      <c r="E23" s="43">
        <v>3000000</v>
      </c>
      <c r="F23" s="43">
        <v>4000000</v>
      </c>
      <c r="G23" s="146"/>
      <c r="H23" s="43"/>
      <c r="I23" s="43"/>
      <c r="J23" s="43"/>
      <c r="K23" s="43"/>
      <c r="L23" s="43"/>
      <c r="M23" s="43"/>
      <c r="N23" s="43"/>
      <c r="O23" s="43"/>
      <c r="P23" s="226"/>
      <c r="Q23" s="226"/>
    </row>
    <row r="24" spans="1:17" ht="21" hidden="1" customHeight="1" thickBot="1" x14ac:dyDescent="0.35">
      <c r="A24" s="307"/>
      <c r="B24" s="38" t="s">
        <v>91</v>
      </c>
      <c r="C24" s="39"/>
      <c r="D24" s="39">
        <f>D23-D22</f>
        <v>189400</v>
      </c>
      <c r="E24" s="39"/>
      <c r="F24" s="39"/>
      <c r="G24" s="159"/>
      <c r="H24" s="39"/>
      <c r="I24" s="39"/>
      <c r="J24" s="39"/>
      <c r="K24" s="39"/>
      <c r="L24" s="39"/>
      <c r="M24" s="39"/>
      <c r="N24" s="39"/>
      <c r="O24" s="39"/>
      <c r="P24" s="161"/>
      <c r="Q24" s="161"/>
    </row>
    <row r="26" spans="1:17" ht="13.8" x14ac:dyDescent="0.3">
      <c r="G26" s="118"/>
    </row>
  </sheetData>
  <mergeCells count="7">
    <mergeCell ref="A22:A24"/>
    <mergeCell ref="A14:A15"/>
    <mergeCell ref="A16:A17"/>
    <mergeCell ref="A8:A11"/>
    <mergeCell ref="A3:A7"/>
    <mergeCell ref="A12:A13"/>
    <mergeCell ref="A1:P1"/>
  </mergeCells>
  <phoneticPr fontId="1" type="noConversion"/>
  <pageMargins left="0.70866141732283472" right="0.70866141732283472" top="0.74803149606299213" bottom="0.74803149606299213" header="0.31496062992125984" footer="0.31496062992125984"/>
  <pageSetup paperSize="8"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7"/>
  <sheetViews>
    <sheetView zoomScale="70" zoomScaleNormal="70" workbookViewId="0">
      <pane xSplit="2" ySplit="1" topLeftCell="Q28" activePane="bottomRight" state="frozen"/>
      <selection pane="topRight" activeCell="C1" sqref="C1"/>
      <selection pane="bottomLeft" activeCell="A2" sqref="A2"/>
      <selection pane="bottomRight" activeCell="W36" sqref="W36:X36"/>
    </sheetView>
  </sheetViews>
  <sheetFormatPr defaultColWidth="33.21875" defaultRowHeight="21.3" x14ac:dyDescent="0.3"/>
  <cols>
    <col min="1" max="1" width="12" style="170" customWidth="1"/>
    <col min="2" max="2" width="15.21875" style="166" customWidth="1"/>
    <col min="3" max="3" width="15.77734375" style="161" hidden="1" customWidth="1"/>
    <col min="4" max="10" width="27" style="169" hidden="1" customWidth="1"/>
    <col min="11" max="11" width="19.5546875" style="169" hidden="1" customWidth="1"/>
    <col min="12" max="12" width="27" style="161" customWidth="1"/>
    <col min="13" max="13" width="27" style="167" customWidth="1"/>
    <col min="14" max="14" width="27" style="168" customWidth="1"/>
    <col min="15" max="15" width="33.6640625" style="161" customWidth="1"/>
    <col min="16" max="16" width="27" style="161" customWidth="1"/>
    <col min="17" max="17" width="31.44140625" style="161" customWidth="1"/>
    <col min="18" max="18" width="18.109375" style="161" customWidth="1"/>
    <col min="19" max="19" width="27.21875" style="161" customWidth="1"/>
    <col min="20" max="16384" width="33.21875" style="161"/>
  </cols>
  <sheetData>
    <row r="1" spans="1:24" s="175" customFormat="1" ht="36.35" x14ac:dyDescent="0.3">
      <c r="A1" s="171" t="s">
        <v>3</v>
      </c>
      <c r="B1" s="172" t="s">
        <v>4</v>
      </c>
      <c r="C1" s="172" t="s">
        <v>87</v>
      </c>
      <c r="D1" s="173" t="s">
        <v>146</v>
      </c>
      <c r="E1" s="173" t="s">
        <v>17</v>
      </c>
      <c r="F1" s="173" t="s">
        <v>18</v>
      </c>
      <c r="G1" s="173" t="s">
        <v>19</v>
      </c>
      <c r="H1" s="173" t="s">
        <v>20</v>
      </c>
      <c r="I1" s="173" t="s">
        <v>21</v>
      </c>
      <c r="J1" s="173" t="s">
        <v>26</v>
      </c>
      <c r="K1" s="173" t="s">
        <v>142</v>
      </c>
      <c r="L1" s="172" t="s">
        <v>128</v>
      </c>
      <c r="M1" s="174" t="s">
        <v>135</v>
      </c>
      <c r="N1" s="174" t="s">
        <v>154</v>
      </c>
      <c r="O1" s="174" t="s">
        <v>165</v>
      </c>
      <c r="P1" s="174" t="s">
        <v>189</v>
      </c>
      <c r="Q1" s="174" t="s">
        <v>190</v>
      </c>
      <c r="R1" s="172" t="s">
        <v>212</v>
      </c>
      <c r="S1" s="172" t="s">
        <v>213</v>
      </c>
      <c r="T1" s="228" t="s">
        <v>214</v>
      </c>
      <c r="U1" s="233" t="s">
        <v>259</v>
      </c>
      <c r="V1" s="233" t="s">
        <v>268</v>
      </c>
      <c r="W1" s="233" t="s">
        <v>273</v>
      </c>
      <c r="X1" s="233" t="s">
        <v>274</v>
      </c>
    </row>
    <row r="2" spans="1:24" s="160" customFormat="1" ht="26.3" x14ac:dyDescent="0.3">
      <c r="A2" s="335" t="s">
        <v>229</v>
      </c>
      <c r="B2" s="321" t="s">
        <v>230</v>
      </c>
      <c r="C2" s="181">
        <f>SUM(D2:N2)</f>
        <v>3028500</v>
      </c>
      <c r="D2" s="181">
        <v>322000</v>
      </c>
      <c r="E2" s="181" t="s">
        <v>95</v>
      </c>
      <c r="F2" s="181" t="s">
        <v>103</v>
      </c>
      <c r="G2" s="181" t="s">
        <v>109</v>
      </c>
      <c r="H2" s="181">
        <v>0</v>
      </c>
      <c r="I2" s="181" t="s">
        <v>121</v>
      </c>
      <c r="J2" s="181">
        <v>236500</v>
      </c>
      <c r="K2" s="181"/>
      <c r="L2" s="190">
        <v>590000</v>
      </c>
      <c r="M2" s="190">
        <v>1880000</v>
      </c>
      <c r="N2" s="191"/>
      <c r="O2" s="235">
        <v>1100000</v>
      </c>
      <c r="P2" s="235">
        <f>150000+465000+207123</f>
        <v>822123</v>
      </c>
      <c r="Q2" s="236"/>
      <c r="R2" s="236"/>
      <c r="S2" s="237">
        <v>858000</v>
      </c>
      <c r="T2" s="238">
        <v>3188000</v>
      </c>
      <c r="U2" s="237">
        <v>945000</v>
      </c>
      <c r="V2" s="237"/>
      <c r="W2" s="237"/>
      <c r="X2" s="237"/>
    </row>
    <row r="3" spans="1:24" ht="153.55000000000001" customHeight="1" x14ac:dyDescent="0.3">
      <c r="A3" s="336"/>
      <c r="B3" s="321"/>
      <c r="C3" s="181"/>
      <c r="D3" s="181" t="s">
        <v>30</v>
      </c>
      <c r="E3" s="181" t="s">
        <v>43</v>
      </c>
      <c r="F3" s="181" t="s">
        <v>47</v>
      </c>
      <c r="G3" s="181" t="s">
        <v>52</v>
      </c>
      <c r="H3" s="181"/>
      <c r="I3" s="181" t="s">
        <v>75</v>
      </c>
      <c r="J3" s="182" t="s">
        <v>83</v>
      </c>
      <c r="K3" s="182"/>
      <c r="L3" s="183" t="s">
        <v>134</v>
      </c>
      <c r="M3" s="183" t="s">
        <v>140</v>
      </c>
      <c r="N3" s="184"/>
      <c r="O3" s="248" t="s">
        <v>166</v>
      </c>
      <c r="P3" s="248" t="s">
        <v>244</v>
      </c>
      <c r="Q3" s="249"/>
      <c r="R3" s="249"/>
      <c r="S3" s="249" t="s">
        <v>236</v>
      </c>
      <c r="T3" s="250" t="s">
        <v>216</v>
      </c>
      <c r="U3" s="249" t="s">
        <v>260</v>
      </c>
      <c r="V3" s="249"/>
      <c r="W3" s="249"/>
      <c r="X3" s="249"/>
    </row>
    <row r="4" spans="1:24" s="160" customFormat="1" ht="27.55" hidden="1" customHeight="1" x14ac:dyDescent="0.3">
      <c r="A4" s="336"/>
      <c r="B4" s="321" t="s">
        <v>11</v>
      </c>
      <c r="C4" s="181">
        <f>SUM(D4:N4)</f>
        <v>260000</v>
      </c>
      <c r="D4" s="181">
        <v>260000</v>
      </c>
      <c r="E4" s="181" t="s">
        <v>97</v>
      </c>
      <c r="F4" s="181" t="s">
        <v>105</v>
      </c>
      <c r="G4" s="181" t="s">
        <v>110</v>
      </c>
      <c r="H4" s="181" t="s">
        <v>116</v>
      </c>
      <c r="I4" s="181">
        <v>0</v>
      </c>
      <c r="J4" s="181">
        <v>0</v>
      </c>
      <c r="K4" s="181"/>
      <c r="L4" s="183"/>
      <c r="M4" s="183"/>
      <c r="N4" s="184"/>
      <c r="O4" s="182"/>
      <c r="P4" s="182"/>
      <c r="Q4" s="188"/>
      <c r="R4" s="188"/>
      <c r="S4" s="188"/>
      <c r="T4" s="229"/>
      <c r="U4" s="188"/>
      <c r="V4" s="188"/>
      <c r="W4" s="188"/>
      <c r="X4" s="188"/>
    </row>
    <row r="5" spans="1:24" ht="31.8" hidden="1" customHeight="1" x14ac:dyDescent="0.3">
      <c r="A5" s="336"/>
      <c r="B5" s="321"/>
      <c r="C5" s="181"/>
      <c r="D5" s="181" t="s">
        <v>27</v>
      </c>
      <c r="E5" s="181" t="s">
        <v>60</v>
      </c>
      <c r="F5" s="181" t="s">
        <v>61</v>
      </c>
      <c r="G5" s="181" t="s">
        <v>62</v>
      </c>
      <c r="H5" s="181" t="s">
        <v>68</v>
      </c>
      <c r="I5" s="181"/>
      <c r="J5" s="181"/>
      <c r="K5" s="181"/>
      <c r="L5" s="183"/>
      <c r="M5" s="183"/>
      <c r="N5" s="184"/>
      <c r="O5" s="182"/>
      <c r="P5" s="182"/>
      <c r="Q5" s="188"/>
      <c r="R5" s="188"/>
      <c r="S5" s="188"/>
      <c r="T5" s="229"/>
      <c r="U5" s="188"/>
      <c r="V5" s="188"/>
      <c r="W5" s="188"/>
      <c r="X5" s="188"/>
    </row>
    <row r="6" spans="1:24" s="160" customFormat="1" ht="26.3" x14ac:dyDescent="0.3">
      <c r="A6" s="336"/>
      <c r="B6" s="321" t="s">
        <v>12</v>
      </c>
      <c r="C6" s="181">
        <f>SUM(D6:N6)</f>
        <v>1250000</v>
      </c>
      <c r="D6" s="181">
        <v>160000</v>
      </c>
      <c r="E6" s="185">
        <v>200000</v>
      </c>
      <c r="F6" s="181" t="s">
        <v>106</v>
      </c>
      <c r="G6" s="181" t="s">
        <v>111</v>
      </c>
      <c r="H6" s="181" t="s">
        <v>117</v>
      </c>
      <c r="I6" s="181" t="s">
        <v>123</v>
      </c>
      <c r="J6" s="181">
        <v>0</v>
      </c>
      <c r="K6" s="181"/>
      <c r="L6" s="190"/>
      <c r="M6" s="190"/>
      <c r="N6" s="192">
        <v>890000</v>
      </c>
      <c r="O6" s="239"/>
      <c r="P6" s="235">
        <v>126000</v>
      </c>
      <c r="Q6" s="240">
        <v>840000</v>
      </c>
      <c r="R6" s="236"/>
      <c r="S6" s="237">
        <v>732746</v>
      </c>
      <c r="T6" s="241"/>
      <c r="U6" s="236">
        <v>827000</v>
      </c>
      <c r="V6" s="236"/>
      <c r="W6" s="236"/>
      <c r="X6" s="236"/>
    </row>
    <row r="7" spans="1:24" ht="180" customHeight="1" x14ac:dyDescent="0.3">
      <c r="A7" s="336"/>
      <c r="B7" s="321"/>
      <c r="C7" s="181"/>
      <c r="D7" s="181" t="s">
        <v>28</v>
      </c>
      <c r="E7" s="181" t="s">
        <v>63</v>
      </c>
      <c r="F7" s="181" t="s">
        <v>64</v>
      </c>
      <c r="G7" s="181" t="s">
        <v>65</v>
      </c>
      <c r="H7" s="181" t="s">
        <v>69</v>
      </c>
      <c r="I7" s="182" t="s">
        <v>219</v>
      </c>
      <c r="J7" s="181"/>
      <c r="K7" s="181"/>
      <c r="L7" s="183"/>
      <c r="M7" s="183"/>
      <c r="N7" s="184" t="s">
        <v>220</v>
      </c>
      <c r="O7" s="248"/>
      <c r="P7" s="248" t="s">
        <v>193</v>
      </c>
      <c r="Q7" s="249" t="s">
        <v>201</v>
      </c>
      <c r="R7" s="249"/>
      <c r="S7" s="249" t="s">
        <v>232</v>
      </c>
      <c r="T7" s="250"/>
      <c r="U7" s="249" t="s">
        <v>261</v>
      </c>
      <c r="V7" s="249"/>
      <c r="W7" s="249"/>
      <c r="X7" s="249"/>
    </row>
    <row r="8" spans="1:24" s="160" customFormat="1" ht="26.3" x14ac:dyDescent="0.3">
      <c r="A8" s="336"/>
      <c r="B8" s="321" t="s">
        <v>172</v>
      </c>
      <c r="C8" s="181">
        <f>SUM(D8:N8)</f>
        <v>623180</v>
      </c>
      <c r="D8" s="181">
        <v>280000</v>
      </c>
      <c r="E8" s="181" t="s">
        <v>96</v>
      </c>
      <c r="F8" s="181">
        <v>0</v>
      </c>
      <c r="G8" s="181">
        <v>0</v>
      </c>
      <c r="H8" s="181" t="s">
        <v>115</v>
      </c>
      <c r="I8" s="181">
        <v>0</v>
      </c>
      <c r="J8" s="181">
        <v>0</v>
      </c>
      <c r="K8" s="181"/>
      <c r="L8" s="190">
        <v>343180</v>
      </c>
      <c r="M8" s="190"/>
      <c r="N8" s="191"/>
      <c r="O8" s="239"/>
      <c r="P8" s="239"/>
      <c r="Q8" s="236"/>
      <c r="R8" s="236"/>
      <c r="S8" s="237">
        <v>913500</v>
      </c>
      <c r="T8" s="241"/>
      <c r="U8" s="236"/>
      <c r="V8" s="236"/>
      <c r="W8" s="236"/>
      <c r="X8" s="236"/>
    </row>
    <row r="9" spans="1:24" ht="126.65" customHeight="1" x14ac:dyDescent="0.3">
      <c r="A9" s="336"/>
      <c r="B9" s="321"/>
      <c r="C9" s="181"/>
      <c r="D9" s="181" t="s">
        <v>29</v>
      </c>
      <c r="E9" s="181" t="s">
        <v>66</v>
      </c>
      <c r="F9" s="181"/>
      <c r="G9" s="181"/>
      <c r="H9" s="181" t="s">
        <v>70</v>
      </c>
      <c r="I9" s="181"/>
      <c r="J9" s="181"/>
      <c r="K9" s="181"/>
      <c r="L9" s="183" t="s">
        <v>133</v>
      </c>
      <c r="M9" s="183"/>
      <c r="N9" s="184"/>
      <c r="O9" s="248"/>
      <c r="P9" s="248"/>
      <c r="Q9" s="249"/>
      <c r="R9" s="249"/>
      <c r="S9" s="249" t="s">
        <v>237</v>
      </c>
      <c r="T9" s="250"/>
      <c r="U9" s="249"/>
      <c r="V9" s="249"/>
      <c r="W9" s="249"/>
      <c r="X9" s="249"/>
    </row>
    <row r="10" spans="1:24" ht="19.899999999999999" customHeight="1" x14ac:dyDescent="0.3">
      <c r="A10" s="336"/>
      <c r="B10" s="321" t="s">
        <v>217</v>
      </c>
      <c r="C10" s="181"/>
      <c r="D10" s="181"/>
      <c r="E10" s="181"/>
      <c r="F10" s="181"/>
      <c r="G10" s="181"/>
      <c r="H10" s="181"/>
      <c r="I10" s="181"/>
      <c r="J10" s="181"/>
      <c r="K10" s="181"/>
      <c r="L10" s="183"/>
      <c r="M10" s="183"/>
      <c r="N10" s="184"/>
      <c r="O10" s="242"/>
      <c r="P10" s="242"/>
      <c r="Q10" s="243"/>
      <c r="R10" s="243"/>
      <c r="S10" s="237">
        <v>1820471</v>
      </c>
      <c r="T10" s="238">
        <v>206220</v>
      </c>
      <c r="U10" s="237"/>
      <c r="V10" s="237"/>
      <c r="W10" s="237"/>
      <c r="X10" s="237"/>
    </row>
    <row r="11" spans="1:24" ht="99.55" customHeight="1" x14ac:dyDescent="0.3">
      <c r="A11" s="336"/>
      <c r="B11" s="321"/>
      <c r="C11" s="181"/>
      <c r="D11" s="181"/>
      <c r="E11" s="181"/>
      <c r="F11" s="181"/>
      <c r="G11" s="181"/>
      <c r="H11" s="181"/>
      <c r="I11" s="181"/>
      <c r="J11" s="181"/>
      <c r="K11" s="181"/>
      <c r="L11" s="183"/>
      <c r="M11" s="183"/>
      <c r="N11" s="184"/>
      <c r="O11" s="248"/>
      <c r="P11" s="248"/>
      <c r="Q11" s="249"/>
      <c r="R11" s="249"/>
      <c r="S11" s="249" t="s">
        <v>266</v>
      </c>
      <c r="T11" s="250" t="s">
        <v>218</v>
      </c>
      <c r="U11" s="249"/>
      <c r="V11" s="249"/>
      <c r="W11" s="249"/>
      <c r="X11" s="249"/>
    </row>
    <row r="12" spans="1:24" ht="33.65" customHeight="1" x14ac:dyDescent="0.3">
      <c r="A12" s="211"/>
      <c r="B12" s="337" t="s">
        <v>239</v>
      </c>
      <c r="C12" s="181"/>
      <c r="D12" s="181"/>
      <c r="E12" s="181"/>
      <c r="F12" s="181"/>
      <c r="G12" s="181"/>
      <c r="H12" s="181"/>
      <c r="I12" s="181"/>
      <c r="J12" s="181"/>
      <c r="K12" s="181"/>
      <c r="L12" s="183"/>
      <c r="M12" s="183"/>
      <c r="N12" s="184"/>
      <c r="O12" s="242"/>
      <c r="P12" s="242"/>
      <c r="Q12" s="243"/>
      <c r="R12" s="243"/>
      <c r="S12" s="237">
        <v>36000</v>
      </c>
      <c r="T12" s="244"/>
      <c r="U12" s="243"/>
      <c r="V12" s="243"/>
      <c r="W12" s="243"/>
      <c r="X12" s="243"/>
    </row>
    <row r="13" spans="1:24" ht="67.8" customHeight="1" x14ac:dyDescent="0.3">
      <c r="A13" s="211"/>
      <c r="B13" s="338"/>
      <c r="C13" s="181"/>
      <c r="D13" s="181"/>
      <c r="E13" s="181"/>
      <c r="F13" s="181"/>
      <c r="G13" s="181"/>
      <c r="H13" s="181"/>
      <c r="I13" s="181"/>
      <c r="J13" s="181"/>
      <c r="K13" s="181"/>
      <c r="L13" s="183"/>
      <c r="M13" s="183"/>
      <c r="N13" s="184"/>
      <c r="O13" s="248"/>
      <c r="P13" s="248"/>
      <c r="Q13" s="249"/>
      <c r="R13" s="249"/>
      <c r="S13" s="249" t="s">
        <v>240</v>
      </c>
      <c r="T13" s="250"/>
      <c r="U13" s="249"/>
      <c r="V13" s="249"/>
      <c r="W13" s="249"/>
      <c r="X13" s="249"/>
    </row>
    <row r="14" spans="1:24" s="160" customFormat="1" ht="26.3" x14ac:dyDescent="0.3">
      <c r="A14" s="339" t="s">
        <v>24</v>
      </c>
      <c r="B14" s="323" t="s">
        <v>9</v>
      </c>
      <c r="C14" s="176">
        <f>SUM(D14:N14)</f>
        <v>1361700</v>
      </c>
      <c r="D14" s="176">
        <v>360700</v>
      </c>
      <c r="E14" s="176" t="s">
        <v>101</v>
      </c>
      <c r="F14" s="176" t="s">
        <v>104</v>
      </c>
      <c r="G14" s="176" t="s">
        <v>126</v>
      </c>
      <c r="H14" s="176" t="s">
        <v>119</v>
      </c>
      <c r="I14" s="176">
        <v>0</v>
      </c>
      <c r="J14" s="176">
        <v>301000</v>
      </c>
      <c r="K14" s="176"/>
      <c r="L14" s="193"/>
      <c r="M14" s="193">
        <v>200000</v>
      </c>
      <c r="N14" s="206">
        <v>500000</v>
      </c>
      <c r="O14" s="235">
        <v>286000</v>
      </c>
      <c r="P14" s="239"/>
      <c r="Q14" s="240">
        <v>190861</v>
      </c>
      <c r="R14" s="236"/>
      <c r="S14" s="236"/>
      <c r="T14" s="241"/>
      <c r="U14" s="236"/>
      <c r="V14" s="236"/>
      <c r="W14" s="236"/>
      <c r="X14" s="236"/>
    </row>
    <row r="15" spans="1:24" ht="50.4" customHeight="1" x14ac:dyDescent="0.3">
      <c r="A15" s="340"/>
      <c r="B15" s="323"/>
      <c r="C15" s="176"/>
      <c r="D15" s="176" t="s">
        <v>32</v>
      </c>
      <c r="E15" s="176" t="s">
        <v>54</v>
      </c>
      <c r="F15" s="176" t="s">
        <v>55</v>
      </c>
      <c r="G15" s="176" t="s">
        <v>56</v>
      </c>
      <c r="H15" s="176" t="s">
        <v>74</v>
      </c>
      <c r="I15" s="176"/>
      <c r="J15" s="177" t="s">
        <v>84</v>
      </c>
      <c r="K15" s="177"/>
      <c r="L15" s="178"/>
      <c r="M15" s="178" t="s">
        <v>136</v>
      </c>
      <c r="N15" s="179" t="s">
        <v>158</v>
      </c>
      <c r="O15" s="254" t="s">
        <v>265</v>
      </c>
      <c r="P15" s="254"/>
      <c r="Q15" s="255" t="s">
        <v>200</v>
      </c>
      <c r="R15" s="255"/>
      <c r="S15" s="255"/>
      <c r="T15" s="256"/>
      <c r="U15" s="255"/>
      <c r="V15" s="255"/>
      <c r="W15" s="255"/>
      <c r="X15" s="255"/>
    </row>
    <row r="16" spans="1:24" s="160" customFormat="1" ht="27.55" hidden="1" customHeight="1" x14ac:dyDescent="0.3">
      <c r="A16" s="340"/>
      <c r="B16" s="323" t="s">
        <v>0</v>
      </c>
      <c r="C16" s="176">
        <f t="shared" ref="C16" si="0">SUM(D16:J16)</f>
        <v>0</v>
      </c>
      <c r="D16" s="176">
        <v>0</v>
      </c>
      <c r="E16" s="176" t="s">
        <v>98</v>
      </c>
      <c r="F16" s="176">
        <v>0</v>
      </c>
      <c r="G16" s="176" t="s">
        <v>107</v>
      </c>
      <c r="H16" s="176" t="s">
        <v>114</v>
      </c>
      <c r="I16" s="176">
        <v>0</v>
      </c>
      <c r="J16" s="176">
        <v>0</v>
      </c>
      <c r="K16" s="176"/>
      <c r="L16" s="178"/>
      <c r="M16" s="178"/>
      <c r="N16" s="179"/>
      <c r="O16" s="177"/>
      <c r="P16" s="177"/>
      <c r="Q16" s="189"/>
      <c r="R16" s="189"/>
      <c r="S16" s="189"/>
      <c r="T16" s="230"/>
      <c r="U16" s="189"/>
      <c r="V16" s="189"/>
      <c r="W16" s="189"/>
      <c r="X16" s="189"/>
    </row>
    <row r="17" spans="1:24" ht="41.5" hidden="1" customHeight="1" x14ac:dyDescent="0.3">
      <c r="A17" s="340"/>
      <c r="B17" s="323"/>
      <c r="C17" s="176"/>
      <c r="D17" s="176"/>
      <c r="E17" s="176"/>
      <c r="F17" s="176"/>
      <c r="G17" s="176" t="s">
        <v>48</v>
      </c>
      <c r="H17" s="176" t="s">
        <v>71</v>
      </c>
      <c r="I17" s="176"/>
      <c r="J17" s="176"/>
      <c r="K17" s="176"/>
      <c r="L17" s="178"/>
      <c r="M17" s="178"/>
      <c r="N17" s="179"/>
      <c r="O17" s="177"/>
      <c r="P17" s="177"/>
      <c r="Q17" s="189"/>
      <c r="R17" s="189"/>
      <c r="S17" s="189"/>
      <c r="T17" s="230"/>
      <c r="U17" s="189"/>
      <c r="V17" s="189"/>
      <c r="W17" s="189"/>
      <c r="X17" s="189"/>
    </row>
    <row r="18" spans="1:24" s="160" customFormat="1" ht="26.3" x14ac:dyDescent="0.3">
      <c r="A18" s="340"/>
      <c r="B18" s="323" t="s">
        <v>8</v>
      </c>
      <c r="C18" s="176">
        <f>SUM(D18:N18)</f>
        <v>1812000</v>
      </c>
      <c r="D18" s="176">
        <v>372000</v>
      </c>
      <c r="E18" s="176" t="s">
        <v>100</v>
      </c>
      <c r="F18" s="176">
        <v>0</v>
      </c>
      <c r="G18" s="176">
        <v>0</v>
      </c>
      <c r="H18" s="176" t="s">
        <v>118</v>
      </c>
      <c r="I18" s="176">
        <v>0</v>
      </c>
      <c r="J18" s="176">
        <v>0</v>
      </c>
      <c r="K18" s="176"/>
      <c r="L18" s="193">
        <v>280000</v>
      </c>
      <c r="M18" s="193">
        <v>400000</v>
      </c>
      <c r="N18" s="206">
        <f>760000</f>
        <v>760000</v>
      </c>
      <c r="O18" s="245">
        <v>130000</v>
      </c>
      <c r="P18" s="245">
        <f>497500+83000</f>
        <v>580500</v>
      </c>
      <c r="Q18" s="246">
        <v>292410</v>
      </c>
      <c r="R18" s="236"/>
      <c r="S18" s="236"/>
      <c r="T18" s="238">
        <v>535000</v>
      </c>
      <c r="U18" s="237">
        <v>258000</v>
      </c>
      <c r="V18" s="237"/>
      <c r="W18" s="237"/>
      <c r="X18" s="237"/>
    </row>
    <row r="19" spans="1:24" ht="78.900000000000006" x14ac:dyDescent="0.3">
      <c r="A19" s="340"/>
      <c r="B19" s="323"/>
      <c r="C19" s="176"/>
      <c r="D19" s="176" t="s">
        <v>33</v>
      </c>
      <c r="E19" s="176" t="s">
        <v>45</v>
      </c>
      <c r="F19" s="176"/>
      <c r="G19" s="176"/>
      <c r="H19" s="176" t="s">
        <v>72</v>
      </c>
      <c r="I19" s="176"/>
      <c r="J19" s="176"/>
      <c r="K19" s="176"/>
      <c r="L19" s="178" t="s">
        <v>130</v>
      </c>
      <c r="M19" s="178" t="s">
        <v>137</v>
      </c>
      <c r="N19" s="179" t="s">
        <v>159</v>
      </c>
      <c r="O19" s="254" t="s">
        <v>168</v>
      </c>
      <c r="P19" s="254" t="s">
        <v>255</v>
      </c>
      <c r="Q19" s="255" t="s">
        <v>254</v>
      </c>
      <c r="R19" s="255"/>
      <c r="S19" s="255"/>
      <c r="T19" s="256" t="s">
        <v>245</v>
      </c>
      <c r="U19" s="255" t="s">
        <v>263</v>
      </c>
      <c r="V19" s="255"/>
      <c r="W19" s="255"/>
      <c r="X19" s="255"/>
    </row>
    <row r="20" spans="1:24" ht="21" customHeight="1" x14ac:dyDescent="0.3">
      <c r="A20" s="340"/>
      <c r="B20" s="342" t="s">
        <v>233</v>
      </c>
      <c r="C20" s="176"/>
      <c r="D20" s="176"/>
      <c r="E20" s="176"/>
      <c r="F20" s="176"/>
      <c r="G20" s="176"/>
      <c r="H20" s="176"/>
      <c r="I20" s="176"/>
      <c r="J20" s="176"/>
      <c r="K20" s="176"/>
      <c r="L20" s="178"/>
      <c r="M20" s="178"/>
      <c r="N20" s="179"/>
      <c r="O20" s="242"/>
      <c r="P20" s="242"/>
      <c r="Q20" s="243"/>
      <c r="R20" s="243"/>
      <c r="S20" s="237">
        <v>190955</v>
      </c>
      <c r="T20" s="244"/>
      <c r="U20" s="243"/>
      <c r="V20" s="243"/>
      <c r="W20" s="243"/>
      <c r="X20" s="243"/>
    </row>
    <row r="21" spans="1:24" ht="133.19999999999999" customHeight="1" x14ac:dyDescent="0.3">
      <c r="A21" s="341"/>
      <c r="B21" s="343"/>
      <c r="C21" s="176"/>
      <c r="D21" s="176"/>
      <c r="E21" s="176"/>
      <c r="F21" s="176"/>
      <c r="G21" s="176"/>
      <c r="H21" s="176"/>
      <c r="I21" s="176"/>
      <c r="J21" s="176"/>
      <c r="K21" s="176"/>
      <c r="L21" s="178"/>
      <c r="M21" s="178"/>
      <c r="N21" s="179"/>
      <c r="O21" s="254"/>
      <c r="P21" s="254"/>
      <c r="Q21" s="255"/>
      <c r="R21" s="255"/>
      <c r="S21" s="255" t="s">
        <v>234</v>
      </c>
      <c r="T21" s="256"/>
      <c r="U21" s="255"/>
      <c r="V21" s="255"/>
      <c r="W21" s="255"/>
      <c r="X21" s="255"/>
    </row>
    <row r="22" spans="1:24" s="160" customFormat="1" ht="26.3" x14ac:dyDescent="0.3">
      <c r="A22" s="330" t="s">
        <v>6</v>
      </c>
      <c r="B22" s="321" t="s">
        <v>2</v>
      </c>
      <c r="C22" s="181">
        <f>SUM(D22:N22)</f>
        <v>2620000</v>
      </c>
      <c r="D22" s="181">
        <v>290000</v>
      </c>
      <c r="E22" s="181" t="s">
        <v>94</v>
      </c>
      <c r="F22" s="181" t="s">
        <v>102</v>
      </c>
      <c r="G22" s="181" t="s">
        <v>108</v>
      </c>
      <c r="H22" s="181">
        <v>0</v>
      </c>
      <c r="I22" s="181" t="s">
        <v>120</v>
      </c>
      <c r="J22" s="181">
        <v>970000</v>
      </c>
      <c r="K22" s="181"/>
      <c r="L22" s="190">
        <v>540000</v>
      </c>
      <c r="M22" s="190">
        <v>470000</v>
      </c>
      <c r="N22" s="192">
        <v>350000</v>
      </c>
      <c r="O22" s="239"/>
      <c r="P22" s="235">
        <v>256000</v>
      </c>
      <c r="Q22" s="240">
        <v>2940000</v>
      </c>
      <c r="R22" s="236"/>
      <c r="S22" s="236"/>
      <c r="T22" s="247">
        <v>1188000</v>
      </c>
      <c r="U22" s="240"/>
      <c r="V22" s="240"/>
      <c r="W22" s="240"/>
      <c r="X22" s="240"/>
    </row>
    <row r="23" spans="1:24" ht="63.1" customHeight="1" x14ac:dyDescent="0.3">
      <c r="A23" s="330"/>
      <c r="B23" s="321"/>
      <c r="C23" s="181"/>
      <c r="D23" s="181" t="s">
        <v>37</v>
      </c>
      <c r="E23" s="181" t="s">
        <v>42</v>
      </c>
      <c r="F23" s="181" t="s">
        <v>46</v>
      </c>
      <c r="G23" s="181" t="s">
        <v>50</v>
      </c>
      <c r="H23" s="181"/>
      <c r="I23" s="182" t="s">
        <v>79</v>
      </c>
      <c r="J23" s="182" t="s">
        <v>85</v>
      </c>
      <c r="K23" s="182"/>
      <c r="L23" s="183" t="s">
        <v>131</v>
      </c>
      <c r="M23" s="183" t="s">
        <v>139</v>
      </c>
      <c r="N23" s="184" t="s">
        <v>157</v>
      </c>
      <c r="O23" s="248"/>
      <c r="P23" s="248" t="s">
        <v>194</v>
      </c>
      <c r="Q23" s="249" t="s">
        <v>199</v>
      </c>
      <c r="R23" s="249"/>
      <c r="S23" s="249"/>
      <c r="T23" s="250" t="s">
        <v>223</v>
      </c>
      <c r="U23" s="249"/>
      <c r="V23" s="249"/>
      <c r="W23" s="249"/>
      <c r="X23" s="249"/>
    </row>
    <row r="24" spans="1:24" s="160" customFormat="1" ht="26.3" x14ac:dyDescent="0.3">
      <c r="A24" s="330"/>
      <c r="B24" s="321" t="s">
        <v>10</v>
      </c>
      <c r="C24" s="181">
        <f>SUM(D24:N24)</f>
        <v>1747000</v>
      </c>
      <c r="D24" s="181">
        <v>450000</v>
      </c>
      <c r="E24" s="181" t="s">
        <v>99</v>
      </c>
      <c r="F24" s="181" t="s">
        <v>125</v>
      </c>
      <c r="G24" s="181" t="s">
        <v>127</v>
      </c>
      <c r="H24" s="181">
        <v>0</v>
      </c>
      <c r="I24" s="181" t="s">
        <v>124</v>
      </c>
      <c r="J24" s="181">
        <v>0</v>
      </c>
      <c r="K24" s="181"/>
      <c r="L24" s="190">
        <v>647000</v>
      </c>
      <c r="M24" s="190">
        <v>350000</v>
      </c>
      <c r="N24" s="192">
        <v>300000</v>
      </c>
      <c r="O24" s="245">
        <v>1140000</v>
      </c>
      <c r="P24" s="245">
        <f>613000+460000</f>
        <v>1073000</v>
      </c>
      <c r="Q24" s="246">
        <f>840000+730000+162000</f>
        <v>1732000</v>
      </c>
      <c r="R24" s="236"/>
      <c r="S24" s="237">
        <v>1376500</v>
      </c>
      <c r="T24" s="238">
        <v>434667</v>
      </c>
      <c r="U24" s="237">
        <v>2346500</v>
      </c>
      <c r="V24" s="237"/>
      <c r="W24" s="237"/>
      <c r="X24" s="237"/>
    </row>
    <row r="25" spans="1:24" ht="109.6" x14ac:dyDescent="0.3">
      <c r="A25" s="330"/>
      <c r="B25" s="321"/>
      <c r="C25" s="181"/>
      <c r="D25" s="181" t="s">
        <v>31</v>
      </c>
      <c r="E25" s="181" t="s">
        <v>57</v>
      </c>
      <c r="F25" s="181" t="s">
        <v>58</v>
      </c>
      <c r="G25" s="181" t="s">
        <v>59</v>
      </c>
      <c r="H25" s="181"/>
      <c r="I25" s="182" t="s">
        <v>77</v>
      </c>
      <c r="J25" s="181"/>
      <c r="K25" s="181"/>
      <c r="L25" s="183" t="s">
        <v>129</v>
      </c>
      <c r="M25" s="183" t="s">
        <v>138</v>
      </c>
      <c r="N25" s="184" t="s">
        <v>156</v>
      </c>
      <c r="O25" s="248" t="s">
        <v>169</v>
      </c>
      <c r="P25" s="248" t="s">
        <v>195</v>
      </c>
      <c r="Q25" s="249" t="s">
        <v>198</v>
      </c>
      <c r="R25" s="249"/>
      <c r="S25" s="249" t="s">
        <v>235</v>
      </c>
      <c r="T25" s="250" t="s">
        <v>215</v>
      </c>
      <c r="U25" s="249" t="s">
        <v>264</v>
      </c>
      <c r="V25" s="249"/>
      <c r="W25" s="249"/>
      <c r="X25" s="249"/>
    </row>
    <row r="26" spans="1:24" s="160" customFormat="1" ht="13.15" hidden="1" x14ac:dyDescent="0.3">
      <c r="A26" s="330"/>
      <c r="B26" s="321" t="s">
        <v>34</v>
      </c>
      <c r="C26" s="181">
        <f>SUM(D26:N26)</f>
        <v>400000</v>
      </c>
      <c r="D26" s="181">
        <v>400000</v>
      </c>
      <c r="E26" s="182">
        <v>0</v>
      </c>
      <c r="F26" s="181">
        <v>0</v>
      </c>
      <c r="G26" s="182">
        <v>0</v>
      </c>
      <c r="H26" s="181">
        <v>0</v>
      </c>
      <c r="I26" s="182">
        <v>0</v>
      </c>
      <c r="J26" s="181">
        <v>0</v>
      </c>
      <c r="K26" s="181"/>
      <c r="L26" s="183"/>
      <c r="M26" s="183"/>
      <c r="N26" s="184"/>
      <c r="O26" s="182"/>
      <c r="P26" s="182"/>
      <c r="Q26" s="188"/>
      <c r="R26" s="188"/>
      <c r="S26" s="188"/>
      <c r="T26" s="229"/>
      <c r="U26" s="188"/>
      <c r="V26" s="188"/>
      <c r="W26" s="188"/>
      <c r="X26" s="188"/>
    </row>
    <row r="27" spans="1:24" ht="26.3" hidden="1" x14ac:dyDescent="0.3">
      <c r="A27" s="330"/>
      <c r="B27" s="321"/>
      <c r="C27" s="181"/>
      <c r="D27" s="181" t="s">
        <v>35</v>
      </c>
      <c r="E27" s="187" t="s">
        <v>89</v>
      </c>
      <c r="F27" s="181"/>
      <c r="G27" s="187" t="s">
        <v>88</v>
      </c>
      <c r="H27" s="187" t="s">
        <v>88</v>
      </c>
      <c r="I27" s="187" t="s">
        <v>88</v>
      </c>
      <c r="J27" s="187" t="s">
        <v>88</v>
      </c>
      <c r="K27" s="187"/>
      <c r="L27" s="183"/>
      <c r="M27" s="183"/>
      <c r="N27" s="184"/>
      <c r="O27" s="182"/>
      <c r="P27" s="182"/>
      <c r="Q27" s="188"/>
      <c r="R27" s="188"/>
      <c r="S27" s="188"/>
      <c r="T27" s="229"/>
      <c r="U27" s="188"/>
      <c r="V27" s="188"/>
      <c r="W27" s="188"/>
      <c r="X27" s="188"/>
    </row>
    <row r="28" spans="1:24" s="160" customFormat="1" ht="26.3" x14ac:dyDescent="0.3">
      <c r="A28" s="322" t="s">
        <v>16</v>
      </c>
      <c r="B28" s="323" t="s">
        <v>7</v>
      </c>
      <c r="C28" s="176">
        <f>SUM(D28:N28)</f>
        <v>4489120</v>
      </c>
      <c r="D28" s="176">
        <v>405300</v>
      </c>
      <c r="E28" s="180">
        <v>1220000</v>
      </c>
      <c r="F28" s="176">
        <v>0</v>
      </c>
      <c r="G28" s="176" t="s">
        <v>112</v>
      </c>
      <c r="H28" s="176">
        <v>0</v>
      </c>
      <c r="I28" s="176" t="s">
        <v>145</v>
      </c>
      <c r="J28" s="176">
        <v>270000</v>
      </c>
      <c r="K28" s="176"/>
      <c r="L28" s="193">
        <v>599820</v>
      </c>
      <c r="M28" s="193">
        <v>700000</v>
      </c>
      <c r="N28" s="206">
        <f>990000-6000+310000</f>
        <v>1294000</v>
      </c>
      <c r="O28" s="235">
        <v>1315000</v>
      </c>
      <c r="P28" s="235">
        <f>660000+94400+129500</f>
        <v>883900</v>
      </c>
      <c r="Q28" s="237">
        <v>1026000</v>
      </c>
      <c r="R28" s="236"/>
      <c r="S28" s="237">
        <v>223860</v>
      </c>
      <c r="T28" s="238">
        <v>861900</v>
      </c>
      <c r="U28" s="237">
        <v>99800</v>
      </c>
      <c r="V28" s="237"/>
      <c r="W28" s="237"/>
      <c r="X28" s="237"/>
    </row>
    <row r="29" spans="1:24" ht="266.10000000000002" x14ac:dyDescent="0.3">
      <c r="A29" s="322"/>
      <c r="B29" s="323"/>
      <c r="C29" s="176"/>
      <c r="D29" s="176" t="s">
        <v>38</v>
      </c>
      <c r="E29" s="176" t="s">
        <v>44</v>
      </c>
      <c r="F29" s="176"/>
      <c r="G29" s="176" t="s">
        <v>53</v>
      </c>
      <c r="H29" s="176"/>
      <c r="I29" s="177" t="s">
        <v>80</v>
      </c>
      <c r="J29" s="177" t="s">
        <v>86</v>
      </c>
      <c r="K29" s="177"/>
      <c r="L29" s="178" t="s">
        <v>132</v>
      </c>
      <c r="M29" s="178" t="s">
        <v>141</v>
      </c>
      <c r="N29" s="179" t="s">
        <v>221</v>
      </c>
      <c r="O29" s="254" t="s">
        <v>170</v>
      </c>
      <c r="P29" s="254" t="s">
        <v>192</v>
      </c>
      <c r="Q29" s="255" t="s">
        <v>196</v>
      </c>
      <c r="R29" s="255"/>
      <c r="S29" s="255" t="s">
        <v>231</v>
      </c>
      <c r="T29" s="256" t="s">
        <v>225</v>
      </c>
      <c r="U29" s="255" t="s">
        <v>262</v>
      </c>
      <c r="V29" s="255"/>
      <c r="W29" s="255"/>
      <c r="X29" s="255"/>
    </row>
    <row r="30" spans="1:24" s="160" customFormat="1" ht="26.3" hidden="1" x14ac:dyDescent="0.3">
      <c r="A30" s="322"/>
      <c r="B30" s="323" t="s">
        <v>22</v>
      </c>
      <c r="C30" s="176">
        <f>SUM(D30:N30)</f>
        <v>0</v>
      </c>
      <c r="D30" s="177">
        <v>0</v>
      </c>
      <c r="E30" s="177">
        <v>0</v>
      </c>
      <c r="F30" s="177">
        <v>0</v>
      </c>
      <c r="G30" s="177">
        <v>0</v>
      </c>
      <c r="H30" s="177">
        <v>0</v>
      </c>
      <c r="I30" s="176" t="s">
        <v>122</v>
      </c>
      <c r="J30" s="176">
        <v>0</v>
      </c>
      <c r="K30" s="176"/>
      <c r="L30" s="178"/>
      <c r="M30" s="178"/>
      <c r="N30" s="179"/>
      <c r="O30" s="177"/>
      <c r="P30" s="177"/>
      <c r="Q30" s="189"/>
      <c r="R30" s="189"/>
      <c r="S30" s="189"/>
      <c r="T30" s="230"/>
      <c r="U30" s="189"/>
      <c r="V30" s="189"/>
      <c r="W30" s="189"/>
      <c r="X30" s="189"/>
    </row>
    <row r="31" spans="1:24" ht="13.15" hidden="1" x14ac:dyDescent="0.3">
      <c r="A31" s="322"/>
      <c r="B31" s="323"/>
      <c r="C31" s="176"/>
      <c r="D31" s="186" t="s">
        <v>90</v>
      </c>
      <c r="E31" s="186" t="s">
        <v>90</v>
      </c>
      <c r="F31" s="186" t="s">
        <v>90</v>
      </c>
      <c r="G31" s="186" t="s">
        <v>90</v>
      </c>
      <c r="H31" s="186" t="s">
        <v>90</v>
      </c>
      <c r="I31" s="177" t="s">
        <v>81</v>
      </c>
      <c r="J31" s="176"/>
      <c r="K31" s="176"/>
      <c r="L31" s="178"/>
      <c r="M31" s="178"/>
      <c r="N31" s="179"/>
      <c r="O31" s="177"/>
      <c r="P31" s="177"/>
      <c r="Q31" s="189"/>
      <c r="R31" s="189"/>
      <c r="S31" s="189"/>
      <c r="T31" s="230"/>
      <c r="U31" s="189"/>
      <c r="V31" s="189"/>
      <c r="W31" s="189"/>
      <c r="X31" s="189"/>
    </row>
    <row r="32" spans="1:24" s="160" customFormat="1" ht="13.15" hidden="1" x14ac:dyDescent="0.3">
      <c r="A32" s="324" t="s">
        <v>23</v>
      </c>
      <c r="B32" s="325" t="s">
        <v>14</v>
      </c>
      <c r="C32" s="162">
        <f>SUM(D32:N32)</f>
        <v>0</v>
      </c>
      <c r="D32" s="162">
        <v>0</v>
      </c>
      <c r="E32" s="162">
        <v>0</v>
      </c>
      <c r="F32" s="162">
        <v>0</v>
      </c>
      <c r="G32" s="162">
        <v>0</v>
      </c>
      <c r="H32" s="162">
        <v>0</v>
      </c>
      <c r="I32" s="162">
        <v>0</v>
      </c>
      <c r="J32" s="162">
        <v>0</v>
      </c>
      <c r="K32" s="162"/>
      <c r="L32" s="163"/>
      <c r="M32" s="163"/>
      <c r="N32" s="164"/>
      <c r="O32" s="151"/>
      <c r="P32" s="151"/>
      <c r="Q32" s="31"/>
      <c r="R32" s="31"/>
      <c r="S32" s="31"/>
      <c r="T32" s="231"/>
      <c r="U32" s="31"/>
      <c r="V32" s="31"/>
      <c r="W32" s="31"/>
      <c r="X32" s="31"/>
    </row>
    <row r="33" spans="1:24" s="165" customFormat="1" ht="13.15" hidden="1" x14ac:dyDescent="0.3">
      <c r="A33" s="324"/>
      <c r="B33" s="325"/>
      <c r="C33" s="162"/>
      <c r="D33" s="162"/>
      <c r="E33" s="162"/>
      <c r="F33" s="162"/>
      <c r="G33" s="162"/>
      <c r="H33" s="162"/>
      <c r="I33" s="162"/>
      <c r="J33" s="162"/>
      <c r="K33" s="162"/>
      <c r="L33" s="163"/>
      <c r="M33" s="163"/>
      <c r="N33" s="164"/>
      <c r="O33" s="151"/>
      <c r="P33" s="151"/>
      <c r="Q33" s="31"/>
      <c r="R33" s="31"/>
      <c r="S33" s="31"/>
      <c r="T33" s="231"/>
      <c r="U33" s="31"/>
      <c r="V33" s="31"/>
      <c r="W33" s="31"/>
      <c r="X33" s="31"/>
    </row>
    <row r="34" spans="1:24" s="160" customFormat="1" ht="26.3" hidden="1" x14ac:dyDescent="0.3">
      <c r="A34" s="324"/>
      <c r="B34" s="325" t="s">
        <v>15</v>
      </c>
      <c r="C34" s="162">
        <f>SUM(D34:N34)</f>
        <v>1027600</v>
      </c>
      <c r="D34" s="162">
        <v>0</v>
      </c>
      <c r="E34" s="162">
        <v>0</v>
      </c>
      <c r="F34" s="162">
        <v>0</v>
      </c>
      <c r="G34" s="162" t="s">
        <v>113</v>
      </c>
      <c r="H34" s="162">
        <v>0</v>
      </c>
      <c r="I34" s="162">
        <v>0</v>
      </c>
      <c r="J34" s="162">
        <v>0</v>
      </c>
      <c r="K34" s="162">
        <v>1027600</v>
      </c>
      <c r="L34" s="163"/>
      <c r="M34" s="163"/>
      <c r="N34" s="164"/>
      <c r="O34" s="151"/>
      <c r="P34" s="151"/>
      <c r="Q34" s="31"/>
      <c r="R34" s="31"/>
      <c r="S34" s="31"/>
      <c r="T34" s="231"/>
      <c r="U34" s="31"/>
      <c r="V34" s="31"/>
      <c r="W34" s="31"/>
      <c r="X34" s="31"/>
    </row>
    <row r="35" spans="1:24" ht="26.3" hidden="1" x14ac:dyDescent="0.3">
      <c r="A35" s="324"/>
      <c r="B35" s="325"/>
      <c r="C35" s="162"/>
      <c r="D35" s="162"/>
      <c r="E35" s="162"/>
      <c r="F35" s="162"/>
      <c r="G35" s="162" t="s">
        <v>67</v>
      </c>
      <c r="H35" s="162"/>
      <c r="I35" s="162"/>
      <c r="J35" s="162"/>
      <c r="K35" s="162" t="s">
        <v>143</v>
      </c>
      <c r="L35" s="163"/>
      <c r="M35" s="163"/>
      <c r="N35" s="164"/>
      <c r="O35" s="151"/>
      <c r="P35" s="151"/>
      <c r="Q35" s="31"/>
      <c r="R35" s="31"/>
      <c r="S35" s="31"/>
      <c r="T35" s="231"/>
      <c r="U35" s="31"/>
      <c r="V35" s="31"/>
      <c r="W35" s="31"/>
      <c r="X35" s="31"/>
    </row>
    <row r="36" spans="1:24" s="160" customFormat="1" ht="24.45" customHeight="1" x14ac:dyDescent="0.3">
      <c r="A36" s="330" t="s">
        <v>226</v>
      </c>
      <c r="B36" s="321" t="s">
        <v>161</v>
      </c>
      <c r="C36" s="181">
        <f>SUM(D36:N36)</f>
        <v>2027600</v>
      </c>
      <c r="D36" s="181">
        <v>0</v>
      </c>
      <c r="E36" s="181">
        <v>0</v>
      </c>
      <c r="F36" s="181">
        <v>0</v>
      </c>
      <c r="G36" s="181" t="s">
        <v>113</v>
      </c>
      <c r="H36" s="181">
        <v>0</v>
      </c>
      <c r="I36" s="181">
        <v>0</v>
      </c>
      <c r="J36" s="181">
        <v>0</v>
      </c>
      <c r="K36" s="205">
        <v>1027600</v>
      </c>
      <c r="L36" s="190"/>
      <c r="M36" s="190"/>
      <c r="N36" s="192">
        <v>1000000</v>
      </c>
      <c r="O36" s="239"/>
      <c r="P36" s="239"/>
      <c r="Q36" s="237">
        <v>2736764</v>
      </c>
      <c r="R36" s="236"/>
      <c r="S36" s="236"/>
      <c r="T36" s="238">
        <v>156280</v>
      </c>
      <c r="U36" s="237"/>
      <c r="V36" s="237">
        <v>1503000</v>
      </c>
      <c r="W36" s="237">
        <v>2953000</v>
      </c>
      <c r="X36" s="237">
        <v>3972000</v>
      </c>
    </row>
    <row r="37" spans="1:24" ht="78.3" x14ac:dyDescent="0.3">
      <c r="A37" s="330"/>
      <c r="B37" s="321"/>
      <c r="C37" s="181"/>
      <c r="D37" s="181"/>
      <c r="E37" s="181"/>
      <c r="F37" s="181"/>
      <c r="G37" s="181" t="s">
        <v>67</v>
      </c>
      <c r="H37" s="181"/>
      <c r="I37" s="181"/>
      <c r="J37" s="181"/>
      <c r="K37" s="181" t="s">
        <v>143</v>
      </c>
      <c r="L37" s="183"/>
      <c r="M37" s="183"/>
      <c r="N37" s="184" t="s">
        <v>162</v>
      </c>
      <c r="O37" s="248"/>
      <c r="P37" s="248"/>
      <c r="Q37" s="249" t="s">
        <v>243</v>
      </c>
      <c r="R37" s="249"/>
      <c r="S37" s="249"/>
      <c r="T37" s="250" t="s">
        <v>222</v>
      </c>
      <c r="U37" s="249"/>
      <c r="V37" s="249" t="s">
        <v>269</v>
      </c>
      <c r="W37" s="249" t="s">
        <v>275</v>
      </c>
      <c r="X37" s="249" t="s">
        <v>269</v>
      </c>
    </row>
    <row r="38" spans="1:24" ht="31.15" customHeight="1" x14ac:dyDescent="0.3">
      <c r="A38" s="322" t="s">
        <v>227</v>
      </c>
      <c r="B38" s="323" t="s">
        <v>202</v>
      </c>
      <c r="C38" s="176"/>
      <c r="D38" s="176"/>
      <c r="E38" s="176"/>
      <c r="F38" s="176"/>
      <c r="G38" s="176"/>
      <c r="H38" s="176"/>
      <c r="I38" s="176"/>
      <c r="J38" s="176"/>
      <c r="K38" s="176"/>
      <c r="L38" s="178"/>
      <c r="M38" s="178"/>
      <c r="N38" s="179"/>
      <c r="O38" s="242"/>
      <c r="P38" s="242"/>
      <c r="Q38" s="237">
        <v>430000</v>
      </c>
      <c r="R38" s="243"/>
      <c r="S38" s="243"/>
      <c r="T38" s="244"/>
      <c r="U38" s="243"/>
      <c r="V38" s="243"/>
      <c r="W38" s="243"/>
      <c r="X38" s="243"/>
    </row>
    <row r="39" spans="1:24" ht="58.25" customHeight="1" x14ac:dyDescent="0.3">
      <c r="A39" s="322"/>
      <c r="B39" s="323"/>
      <c r="C39" s="176"/>
      <c r="D39" s="176"/>
      <c r="E39" s="176"/>
      <c r="F39" s="176"/>
      <c r="G39" s="176"/>
      <c r="H39" s="176"/>
      <c r="I39" s="176"/>
      <c r="J39" s="176"/>
      <c r="K39" s="176"/>
      <c r="L39" s="178"/>
      <c r="M39" s="178"/>
      <c r="N39" s="179"/>
      <c r="O39" s="177"/>
      <c r="P39" s="177"/>
      <c r="Q39" s="189" t="s">
        <v>203</v>
      </c>
      <c r="R39" s="189"/>
      <c r="S39" s="189"/>
      <c r="T39" s="230"/>
      <c r="U39" s="189"/>
      <c r="V39" s="189"/>
      <c r="W39" s="189"/>
      <c r="X39" s="189"/>
    </row>
    <row r="40" spans="1:24" ht="29.45" customHeight="1" x14ac:dyDescent="0.3">
      <c r="A40" s="331" t="s">
        <v>228</v>
      </c>
      <c r="B40" s="333" t="s">
        <v>191</v>
      </c>
      <c r="C40" s="181"/>
      <c r="D40" s="181"/>
      <c r="E40" s="181"/>
      <c r="F40" s="181"/>
      <c r="G40" s="181"/>
      <c r="H40" s="181"/>
      <c r="I40" s="181"/>
      <c r="J40" s="181"/>
      <c r="K40" s="181"/>
      <c r="L40" s="183"/>
      <c r="M40" s="183"/>
      <c r="N40" s="184"/>
      <c r="O40" s="242"/>
      <c r="P40" s="242"/>
      <c r="Q40" s="237">
        <v>72204</v>
      </c>
      <c r="R40" s="243"/>
      <c r="S40" s="243"/>
      <c r="T40" s="247">
        <v>309400</v>
      </c>
      <c r="U40" s="240"/>
      <c r="V40" s="240"/>
      <c r="W40" s="240"/>
      <c r="X40" s="240"/>
    </row>
    <row r="41" spans="1:24" ht="42.6" customHeight="1" x14ac:dyDescent="0.3">
      <c r="A41" s="332"/>
      <c r="B41" s="334"/>
      <c r="C41" s="208"/>
      <c r="D41" s="208"/>
      <c r="E41" s="208"/>
      <c r="F41" s="208"/>
      <c r="G41" s="208"/>
      <c r="H41" s="208"/>
      <c r="I41" s="208"/>
      <c r="J41" s="208"/>
      <c r="K41" s="208"/>
      <c r="L41" s="209"/>
      <c r="M41" s="209"/>
      <c r="N41" s="210"/>
      <c r="O41" s="251"/>
      <c r="P41" s="251"/>
      <c r="Q41" s="252" t="s">
        <v>197</v>
      </c>
      <c r="R41" s="252"/>
      <c r="S41" s="252"/>
      <c r="T41" s="253" t="s">
        <v>224</v>
      </c>
      <c r="U41" s="249"/>
      <c r="V41" s="249"/>
      <c r="W41" s="249"/>
      <c r="X41" s="249"/>
    </row>
    <row r="42" spans="1:24" ht="29.45" customHeight="1" x14ac:dyDescent="0.3">
      <c r="A42" s="326" t="s">
        <v>241</v>
      </c>
      <c r="B42" s="328" t="s">
        <v>242</v>
      </c>
      <c r="C42" s="176"/>
      <c r="D42" s="176"/>
      <c r="E42" s="176"/>
      <c r="F42" s="176"/>
      <c r="G42" s="176"/>
      <c r="H42" s="176"/>
      <c r="I42" s="176"/>
      <c r="J42" s="176"/>
      <c r="K42" s="176"/>
      <c r="L42" s="178"/>
      <c r="M42" s="178"/>
      <c r="N42" s="179"/>
      <c r="O42" s="242"/>
      <c r="P42" s="242"/>
      <c r="Q42" s="243"/>
      <c r="R42" s="243"/>
      <c r="S42" s="240">
        <v>762600</v>
      </c>
      <c r="T42" s="244"/>
      <c r="U42" s="243"/>
      <c r="V42" s="243"/>
      <c r="W42" s="243"/>
      <c r="X42" s="243"/>
    </row>
    <row r="43" spans="1:24" ht="29.45" customHeight="1" x14ac:dyDescent="0.3">
      <c r="A43" s="327"/>
      <c r="B43" s="329"/>
      <c r="C43" s="176"/>
      <c r="D43" s="176"/>
      <c r="E43" s="176"/>
      <c r="F43" s="176"/>
      <c r="G43" s="176"/>
      <c r="H43" s="176"/>
      <c r="I43" s="176"/>
      <c r="J43" s="176"/>
      <c r="K43" s="176"/>
      <c r="L43" s="178"/>
      <c r="M43" s="178"/>
      <c r="N43" s="179"/>
      <c r="O43" s="177"/>
      <c r="P43" s="177"/>
      <c r="Q43" s="189"/>
      <c r="R43" s="189"/>
      <c r="S43" s="189" t="s">
        <v>238</v>
      </c>
      <c r="T43" s="230"/>
      <c r="U43" s="189"/>
      <c r="V43" s="189"/>
      <c r="W43" s="189"/>
      <c r="X43" s="189"/>
    </row>
    <row r="44" spans="1:24" s="160" customFormat="1" ht="41.5" customHeight="1" x14ac:dyDescent="0.3">
      <c r="A44" s="320" t="s">
        <v>93</v>
      </c>
      <c r="B44" s="194" t="s">
        <v>40</v>
      </c>
      <c r="C44" s="195" t="e">
        <f>C32+C34+C22+C24+C26+C28+#REF!+C2+C4+C6+C8+C14+C16+C18</f>
        <v>#REF!</v>
      </c>
      <c r="D44" s="195" t="e">
        <f>D32+D34+D22+D24+D26+D28+#REF!+D2+D4+D6+D8+D14+D16+D18</f>
        <v>#REF!</v>
      </c>
      <c r="E44" s="195" t="e">
        <f>E32+E34+E22+E24+E26+E28+E30+#REF!+E2+E4+E6+E8+E14+E16+E18</f>
        <v>#VALUE!</v>
      </c>
      <c r="F44" s="195" t="e">
        <f>F32+F34+F22+F24+F26+F28+F30+#REF!+F2+F4+F6+F8+F14+F16+F18</f>
        <v>#VALUE!</v>
      </c>
      <c r="G44" s="195" t="e">
        <f>G32+G34+G22+G24+G26+G28+G30+#REF!+G2+G4+G6+G8+G14+G16+G18</f>
        <v>#VALUE!</v>
      </c>
      <c r="H44" s="195" t="e">
        <f>H32+H34+H22+H24+H26+H28+H30+#REF!+H2+H4+H6+H8+H14+H16+H18</f>
        <v>#REF!</v>
      </c>
      <c r="I44" s="195" t="e">
        <f>I32+I34+I22+I24+I26+I28+I30+#REF!+I2+I4+I6+I8+I14+I16+I18</f>
        <v>#VALUE!</v>
      </c>
      <c r="J44" s="195" t="e">
        <f>J32+J34+J22+J24+J26+J28+J30+#REF!+J2+J4+J6+J8+J14+J16+J18</f>
        <v>#REF!</v>
      </c>
      <c r="K44" s="196"/>
      <c r="L44" s="196">
        <f>L2+L8+L18+L22+L24+L28</f>
        <v>3000000</v>
      </c>
      <c r="M44" s="196">
        <f>M2+M14+M18+M22+M24+M28</f>
        <v>4000000</v>
      </c>
      <c r="N44" s="207">
        <f>N6+N14+N22+N24+N28+N36+N18</f>
        <v>5094000</v>
      </c>
      <c r="O44" s="196">
        <f>O2+O14+O18+O24+O28</f>
        <v>3971000</v>
      </c>
      <c r="P44" s="196">
        <f>P2+P6+P18+P22+P24+P28</f>
        <v>3741523</v>
      </c>
      <c r="Q44" s="196">
        <f>Q6+Q14+Q18+Q22+Q24+Q28+Q36+Q38+Q40</f>
        <v>10260239</v>
      </c>
      <c r="R44" s="194"/>
      <c r="S44" s="197">
        <f>S2+S6+S8+S10+S12+S20+S24+S28+S42</f>
        <v>6914632</v>
      </c>
      <c r="T44" s="232">
        <f>T2+T10+T18+T22+T24+T28+T36+T40</f>
        <v>6879467</v>
      </c>
      <c r="U44" s="234">
        <f>U2+U6+U18+U24+U28</f>
        <v>4476300</v>
      </c>
      <c r="V44" s="234">
        <f>V36</f>
        <v>1503000</v>
      </c>
      <c r="W44" s="234">
        <f>W36</f>
        <v>2953000</v>
      </c>
      <c r="X44" s="234">
        <f>X36</f>
        <v>3972000</v>
      </c>
    </row>
    <row r="45" spans="1:24" ht="23.5" hidden="1" x14ac:dyDescent="0.3">
      <c r="A45" s="320"/>
      <c r="B45" s="198" t="s">
        <v>39</v>
      </c>
      <c r="C45" s="199"/>
      <c r="D45" s="200">
        <v>4000000</v>
      </c>
      <c r="E45" s="200">
        <v>5980955</v>
      </c>
      <c r="F45" s="200">
        <v>3673342</v>
      </c>
      <c r="G45" s="200">
        <v>4952500</v>
      </c>
      <c r="H45" s="200">
        <f>SUM(H22:H31)</f>
        <v>0</v>
      </c>
      <c r="I45" s="200">
        <v>2441250</v>
      </c>
      <c r="J45" s="200">
        <v>2497500</v>
      </c>
      <c r="K45" s="200">
        <v>1217000</v>
      </c>
      <c r="L45" s="201">
        <f>L44</f>
        <v>3000000</v>
      </c>
      <c r="M45" s="201">
        <f>M44</f>
        <v>4000000</v>
      </c>
      <c r="N45" s="202">
        <f>N44</f>
        <v>5094000</v>
      </c>
      <c r="O45" s="199"/>
      <c r="P45" s="199"/>
      <c r="Q45" s="199"/>
      <c r="R45" s="199"/>
      <c r="S45" s="199"/>
      <c r="T45" s="199"/>
      <c r="U45" s="227"/>
      <c r="V45" s="227"/>
    </row>
    <row r="46" spans="1:24" ht="23.5" hidden="1" x14ac:dyDescent="0.3">
      <c r="A46" s="320"/>
      <c r="B46" s="198" t="s">
        <v>91</v>
      </c>
      <c r="C46" s="199"/>
      <c r="D46" s="200" t="e">
        <f>D45-D44</f>
        <v>#REF!</v>
      </c>
      <c r="E46" s="200" t="e">
        <f t="shared" ref="E46:I46" si="1">E45-E44</f>
        <v>#VALUE!</v>
      </c>
      <c r="F46" s="200" t="e">
        <f t="shared" si="1"/>
        <v>#VALUE!</v>
      </c>
      <c r="G46" s="200" t="e">
        <f t="shared" si="1"/>
        <v>#VALUE!</v>
      </c>
      <c r="H46" s="200" t="e">
        <f t="shared" si="1"/>
        <v>#REF!</v>
      </c>
      <c r="I46" s="200" t="e">
        <f t="shared" si="1"/>
        <v>#VALUE!</v>
      </c>
      <c r="J46" s="200" t="e">
        <f>J45-J44</f>
        <v>#REF!</v>
      </c>
      <c r="K46" s="200">
        <f>K45-K44</f>
        <v>1217000</v>
      </c>
      <c r="L46" s="199"/>
      <c r="M46" s="203"/>
      <c r="N46" s="204"/>
      <c r="O46" s="199"/>
      <c r="P46" s="199"/>
      <c r="Q46" s="199"/>
      <c r="R46" s="199"/>
      <c r="S46" s="199"/>
      <c r="T46" s="199"/>
      <c r="U46" s="227"/>
      <c r="V46" s="227"/>
    </row>
    <row r="47" spans="1:24" ht="52.6" x14ac:dyDescent="0.3">
      <c r="K47" s="169" t="s">
        <v>144</v>
      </c>
    </row>
  </sheetData>
  <mergeCells count="31">
    <mergeCell ref="A22:A27"/>
    <mergeCell ref="B22:B23"/>
    <mergeCell ref="B24:B25"/>
    <mergeCell ref="B26:B27"/>
    <mergeCell ref="A2:A11"/>
    <mergeCell ref="B12:B13"/>
    <mergeCell ref="B2:B3"/>
    <mergeCell ref="B16:B17"/>
    <mergeCell ref="B18:B19"/>
    <mergeCell ref="B4:B5"/>
    <mergeCell ref="B6:B7"/>
    <mergeCell ref="B8:B9"/>
    <mergeCell ref="B14:B15"/>
    <mergeCell ref="B10:B11"/>
    <mergeCell ref="A14:A21"/>
    <mergeCell ref="B20:B21"/>
    <mergeCell ref="A44:A46"/>
    <mergeCell ref="B36:B37"/>
    <mergeCell ref="A28:A31"/>
    <mergeCell ref="B28:B29"/>
    <mergeCell ref="B30:B31"/>
    <mergeCell ref="A32:A35"/>
    <mergeCell ref="B32:B33"/>
    <mergeCell ref="B34:B35"/>
    <mergeCell ref="A42:A43"/>
    <mergeCell ref="B42:B43"/>
    <mergeCell ref="A36:A37"/>
    <mergeCell ref="A40:A41"/>
    <mergeCell ref="B40:B41"/>
    <mergeCell ref="B38:B39"/>
    <mergeCell ref="A38:A39"/>
  </mergeCells>
  <phoneticPr fontId="1" type="noConversion"/>
  <printOptions horizontalCentered="1" verticalCentered="1"/>
  <pageMargins left="3.937007874015748E-2" right="3.937007874015748E-2" top="0.55118110236220474" bottom="0.55118110236220474" header="0.31496062992125984" footer="0.31496062992125984"/>
  <pageSetup paperSize="8" scale="58" fitToWidth="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
  <sheetViews>
    <sheetView workbookViewId="0">
      <pane xSplit="1" ySplit="1" topLeftCell="B2" activePane="bottomRight" state="frozen"/>
      <selection activeCell="B3" sqref="B3"/>
      <selection pane="topRight" activeCell="B3" sqref="B3"/>
      <selection pane="bottomLeft" activeCell="B3" sqref="B3"/>
      <selection pane="bottomRight" activeCell="B3" sqref="B3"/>
    </sheetView>
  </sheetViews>
  <sheetFormatPr defaultRowHeight="16.3" x14ac:dyDescent="0.3"/>
  <cols>
    <col min="1" max="1" width="12.88671875" customWidth="1"/>
    <col min="2" max="5" width="41.33203125" customWidth="1"/>
  </cols>
  <sheetData>
    <row r="1" spans="1:5" ht="23.95" customHeight="1" x14ac:dyDescent="0.3">
      <c r="A1" s="139" t="s">
        <v>4</v>
      </c>
      <c r="B1" s="139" t="s">
        <v>128</v>
      </c>
      <c r="C1" s="140" t="s">
        <v>135</v>
      </c>
      <c r="D1" s="140" t="s">
        <v>154</v>
      </c>
      <c r="E1" s="141" t="s">
        <v>165</v>
      </c>
    </row>
    <row r="2" spans="1:5" ht="59.5" customHeight="1" x14ac:dyDescent="0.3">
      <c r="A2" s="344" t="s">
        <v>171</v>
      </c>
      <c r="B2" s="29">
        <v>590000</v>
      </c>
      <c r="C2" s="30">
        <v>1880000</v>
      </c>
      <c r="D2" s="125"/>
      <c r="E2" s="123">
        <v>1100000</v>
      </c>
    </row>
    <row r="3" spans="1:5" ht="84.05" customHeight="1" x14ac:dyDescent="0.3">
      <c r="A3" s="344"/>
      <c r="B3" s="29" t="s">
        <v>134</v>
      </c>
      <c r="C3" s="29" t="s">
        <v>140</v>
      </c>
      <c r="D3" s="126"/>
      <c r="E3" s="124" t="s">
        <v>166</v>
      </c>
    </row>
    <row r="4" spans="1:5" ht="30.05" customHeight="1" x14ac:dyDescent="0.3">
      <c r="A4" s="142" t="s">
        <v>182</v>
      </c>
      <c r="B4" s="29"/>
      <c r="C4" s="29"/>
      <c r="D4" s="29"/>
      <c r="E4" s="124"/>
    </row>
    <row r="5" spans="1:5" ht="129" customHeight="1" x14ac:dyDescent="0.3">
      <c r="A5" s="142" t="s">
        <v>183</v>
      </c>
      <c r="B5" s="133"/>
      <c r="C5" s="133"/>
      <c r="D5" s="133"/>
      <c r="E5" s="133"/>
    </row>
    <row r="6" spans="1:5" ht="151.85" customHeight="1" x14ac:dyDescent="0.3">
      <c r="A6" s="142" t="s">
        <v>185</v>
      </c>
      <c r="B6" s="133"/>
      <c r="C6" s="133"/>
      <c r="D6" s="133"/>
      <c r="E6" s="133"/>
    </row>
  </sheetData>
  <mergeCells count="1">
    <mergeCell ref="A2:A3"/>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
  <sheetViews>
    <sheetView workbookViewId="0">
      <pane xSplit="1" ySplit="1" topLeftCell="B2" activePane="bottomRight" state="frozen"/>
      <selection activeCell="B3" sqref="B3"/>
      <selection pane="topRight" activeCell="B3" sqref="B3"/>
      <selection pane="bottomLeft" activeCell="B3" sqref="B3"/>
      <selection pane="bottomRight" activeCell="B3" sqref="B3"/>
    </sheetView>
  </sheetViews>
  <sheetFormatPr defaultRowHeight="16.3" x14ac:dyDescent="0.3"/>
  <cols>
    <col min="1" max="1" width="12.88671875" customWidth="1"/>
    <col min="2" max="5" width="41.33203125" customWidth="1"/>
  </cols>
  <sheetData>
    <row r="1" spans="1:5" x14ac:dyDescent="0.3">
      <c r="A1" s="139" t="s">
        <v>4</v>
      </c>
      <c r="B1" s="139" t="s">
        <v>154</v>
      </c>
    </row>
    <row r="2" spans="1:5" x14ac:dyDescent="0.3">
      <c r="A2" s="344" t="s">
        <v>173</v>
      </c>
      <c r="B2" s="137">
        <v>890000</v>
      </c>
    </row>
    <row r="3" spans="1:5" ht="68.900000000000006" x14ac:dyDescent="0.3">
      <c r="A3" s="344"/>
      <c r="B3" s="30" t="s">
        <v>160</v>
      </c>
    </row>
    <row r="4" spans="1:5" ht="30.05" customHeight="1" x14ac:dyDescent="0.3">
      <c r="A4" s="142" t="s">
        <v>181</v>
      </c>
      <c r="B4" s="30"/>
    </row>
    <row r="5" spans="1:5" ht="129" customHeight="1" x14ac:dyDescent="0.3">
      <c r="A5" s="142" t="s">
        <v>183</v>
      </c>
      <c r="B5" s="133"/>
      <c r="C5" s="134"/>
      <c r="D5" s="133"/>
      <c r="E5" s="133"/>
    </row>
    <row r="6" spans="1:5" ht="151.85" customHeight="1" x14ac:dyDescent="0.3">
      <c r="A6" s="142" t="s">
        <v>188</v>
      </c>
      <c r="B6" s="133"/>
    </row>
  </sheetData>
  <mergeCells count="1">
    <mergeCell ref="A2:A3"/>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
  <sheetViews>
    <sheetView workbookViewId="0">
      <pane xSplit="1" ySplit="1" topLeftCell="B2" activePane="bottomRight" state="frozen"/>
      <selection activeCell="B3" sqref="B3"/>
      <selection pane="topRight" activeCell="B3" sqref="B3"/>
      <selection pane="bottomLeft" activeCell="B3" sqref="B3"/>
      <selection pane="bottomRight" activeCell="B3" sqref="B3"/>
    </sheetView>
  </sheetViews>
  <sheetFormatPr defaultRowHeight="16.3" x14ac:dyDescent="0.3"/>
  <cols>
    <col min="1" max="1" width="12.88671875" style="127" customWidth="1"/>
    <col min="2" max="2" width="41.33203125" customWidth="1"/>
  </cols>
  <sheetData>
    <row r="1" spans="1:2" x14ac:dyDescent="0.3">
      <c r="A1" s="139" t="s">
        <v>4</v>
      </c>
      <c r="B1" s="139" t="s">
        <v>128</v>
      </c>
    </row>
    <row r="2" spans="1:2" x14ac:dyDescent="0.3">
      <c r="A2" s="344" t="s">
        <v>174</v>
      </c>
      <c r="B2" s="117">
        <v>343180</v>
      </c>
    </row>
    <row r="3" spans="1:2" ht="27.55" x14ac:dyDescent="0.3">
      <c r="A3" s="345"/>
      <c r="B3" s="144" t="s">
        <v>133</v>
      </c>
    </row>
    <row r="4" spans="1:2" ht="30.05" customHeight="1" x14ac:dyDescent="0.3">
      <c r="A4" s="142" t="s">
        <v>181</v>
      </c>
      <c r="B4" s="29"/>
    </row>
    <row r="5" spans="1:2" ht="129" customHeight="1" x14ac:dyDescent="0.3">
      <c r="A5" s="143" t="s">
        <v>183</v>
      </c>
      <c r="B5" s="135"/>
    </row>
    <row r="6" spans="1:2" ht="151.85" customHeight="1" thickBot="1" x14ac:dyDescent="0.35">
      <c r="A6" s="143" t="s">
        <v>187</v>
      </c>
      <c r="B6" s="136"/>
    </row>
  </sheetData>
  <mergeCells count="1">
    <mergeCell ref="A2:A3"/>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
  <sheetViews>
    <sheetView workbookViewId="0">
      <pane xSplit="1" ySplit="1" topLeftCell="B2" activePane="bottomRight" state="frozen"/>
      <selection activeCell="B3" sqref="B3"/>
      <selection pane="topRight" activeCell="B3" sqref="B3"/>
      <selection pane="bottomLeft" activeCell="B3" sqref="B3"/>
      <selection pane="bottomRight" activeCell="B3" sqref="B3"/>
    </sheetView>
  </sheetViews>
  <sheetFormatPr defaultRowHeight="16.3" x14ac:dyDescent="0.3"/>
  <cols>
    <col min="1" max="1" width="12.88671875" customWidth="1"/>
    <col min="2" max="4" width="41.33203125" customWidth="1"/>
  </cols>
  <sheetData>
    <row r="1" spans="1:4" x14ac:dyDescent="0.3">
      <c r="A1" s="139" t="s">
        <v>4</v>
      </c>
      <c r="B1" s="139" t="s">
        <v>176</v>
      </c>
      <c r="C1" s="139" t="s">
        <v>154</v>
      </c>
      <c r="D1" s="139" t="s">
        <v>177</v>
      </c>
    </row>
    <row r="2" spans="1:4" x14ac:dyDescent="0.3">
      <c r="A2" s="344" t="s">
        <v>180</v>
      </c>
      <c r="B2" s="30">
        <v>200000</v>
      </c>
      <c r="C2" s="30">
        <v>500000</v>
      </c>
      <c r="D2" s="124">
        <v>286000</v>
      </c>
    </row>
    <row r="3" spans="1:4" ht="27.55" x14ac:dyDescent="0.3">
      <c r="A3" s="344"/>
      <c r="B3" s="29" t="s">
        <v>136</v>
      </c>
      <c r="C3" s="29" t="s">
        <v>158</v>
      </c>
      <c r="D3" s="7" t="s">
        <v>167</v>
      </c>
    </row>
    <row r="4" spans="1:4" ht="30.05" customHeight="1" x14ac:dyDescent="0.3">
      <c r="A4" s="142" t="s">
        <v>181</v>
      </c>
      <c r="B4" s="29"/>
      <c r="C4" s="29"/>
      <c r="D4" s="7"/>
    </row>
    <row r="5" spans="1:4" ht="129" customHeight="1" x14ac:dyDescent="0.3">
      <c r="A5" s="142" t="s">
        <v>184</v>
      </c>
      <c r="B5" s="133"/>
      <c r="C5" s="133"/>
      <c r="D5" s="133"/>
    </row>
    <row r="6" spans="1:4" ht="151.85" customHeight="1" x14ac:dyDescent="0.3">
      <c r="A6" s="142" t="s">
        <v>185</v>
      </c>
      <c r="B6" s="133"/>
      <c r="C6" s="133"/>
      <c r="D6" s="133"/>
    </row>
  </sheetData>
  <mergeCells count="1">
    <mergeCell ref="A2:A3"/>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6"/>
  <sheetViews>
    <sheetView workbookViewId="0">
      <pane xSplit="1" ySplit="1" topLeftCell="B2" activePane="bottomRight" state="frozen"/>
      <selection activeCell="B3" sqref="B3"/>
      <selection pane="topRight" activeCell="B3" sqref="B3"/>
      <selection pane="bottomLeft" activeCell="B3" sqref="B3"/>
      <selection pane="bottomRight" activeCell="B3" sqref="B3"/>
    </sheetView>
  </sheetViews>
  <sheetFormatPr defaultRowHeight="16.3" x14ac:dyDescent="0.3"/>
  <cols>
    <col min="1" max="1" width="12.88671875" customWidth="1"/>
    <col min="2" max="5" width="41.33203125" customWidth="1"/>
  </cols>
  <sheetData>
    <row r="1" spans="1:4" ht="23.95" customHeight="1" thickBot="1" x14ac:dyDescent="0.35">
      <c r="A1" s="139" t="s">
        <v>4</v>
      </c>
      <c r="B1" s="139" t="s">
        <v>178</v>
      </c>
      <c r="C1" s="139" t="s">
        <v>135</v>
      </c>
      <c r="D1" s="139" t="s">
        <v>154</v>
      </c>
    </row>
    <row r="2" spans="1:4" s="127" customFormat="1" ht="16.3" customHeight="1" x14ac:dyDescent="0.3">
      <c r="A2" s="344" t="s">
        <v>175</v>
      </c>
      <c r="B2" s="128">
        <v>540000</v>
      </c>
      <c r="C2" s="129">
        <v>470000</v>
      </c>
      <c r="D2" s="130">
        <v>350000</v>
      </c>
    </row>
    <row r="3" spans="1:4" ht="41.35" x14ac:dyDescent="0.3">
      <c r="A3" s="344"/>
      <c r="B3" s="29" t="s">
        <v>131</v>
      </c>
      <c r="C3" s="29" t="s">
        <v>139</v>
      </c>
      <c r="D3" s="117" t="s">
        <v>157</v>
      </c>
    </row>
    <row r="4" spans="1:4" ht="30.05" customHeight="1" x14ac:dyDescent="0.3">
      <c r="A4" s="142" t="s">
        <v>181</v>
      </c>
      <c r="B4" s="29"/>
      <c r="C4" s="29"/>
      <c r="D4" s="29"/>
    </row>
    <row r="5" spans="1:4" ht="129" customHeight="1" x14ac:dyDescent="0.3">
      <c r="A5" s="142" t="s">
        <v>183</v>
      </c>
      <c r="B5" s="133"/>
      <c r="C5" s="133"/>
      <c r="D5" s="133"/>
    </row>
    <row r="6" spans="1:4" ht="151.85" customHeight="1" x14ac:dyDescent="0.3">
      <c r="A6" s="142" t="s">
        <v>186</v>
      </c>
      <c r="B6" s="133"/>
      <c r="C6" s="133"/>
      <c r="D6" s="133"/>
    </row>
  </sheetData>
  <mergeCells count="1">
    <mergeCell ref="A2:A3"/>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具名範圍</vt:lpstr>
      </vt:variant>
      <vt:variant>
        <vt:i4>2</vt:i4>
      </vt:variant>
    </vt:vector>
  </HeadingPairs>
  <TitlesOfParts>
    <vt:vector size="13" baseType="lpstr">
      <vt:lpstr>95-101大表</vt:lpstr>
      <vt:lpstr>簡表</vt:lpstr>
      <vt:lpstr>103-114匯整表</vt:lpstr>
      <vt:lpstr>103-114明細</vt:lpstr>
      <vt:lpstr>教練所</vt:lpstr>
      <vt:lpstr>技擊</vt:lpstr>
      <vt:lpstr>陸上系</vt:lpstr>
      <vt:lpstr>適體系</vt:lpstr>
      <vt:lpstr>運科所</vt:lpstr>
      <vt:lpstr>運保系</vt:lpstr>
      <vt:lpstr>產經</vt:lpstr>
      <vt:lpstr>'103-114匯整表'!Print_Area</vt:lpstr>
      <vt:lpstr>簡表!Print_Area</vt:lpstr>
    </vt:vector>
  </TitlesOfParts>
  <Company>ntsu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卓育如</cp:lastModifiedBy>
  <cp:lastPrinted>2021-12-16T06:10:25Z</cp:lastPrinted>
  <dcterms:created xsi:type="dcterms:W3CDTF">2010-10-21T06:00:36Z</dcterms:created>
  <dcterms:modified xsi:type="dcterms:W3CDTF">2026-01-29T03:09:30Z</dcterms:modified>
</cp:coreProperties>
</file>